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65" windowHeight="8700" activeTab="1"/>
  </bookViews>
  <sheets>
    <sheet name="Előterjesztés" sheetId="1" r:id="rId1"/>
    <sheet name="Rendelet" sheetId="2" r:id="rId2"/>
    <sheet name="Bevétel" sheetId="3" r:id="rId3"/>
    <sheet name="Bevétel1a" sheetId="4" r:id="rId4"/>
    <sheet name="Kiadás2" sheetId="5" r:id="rId5"/>
    <sheet name="Kiadás2a" sheetId="6" r:id="rId6"/>
    <sheet name="Műk.tám." sheetId="7" r:id="rId7"/>
    <sheet name="Felhal tám" sheetId="8" r:id="rId8"/>
    <sheet name="Felhalmozási kiadások" sheetId="9" r:id="rId9"/>
    <sheet name="Létszám" sheetId="10" r:id="rId10"/>
    <sheet name="EU" sheetId="11" r:id="rId11"/>
    <sheet name="Több évre" sheetId="12" r:id="rId12"/>
    <sheet name="Tart" sheetId="13" r:id="rId13"/>
    <sheet name="Fin.ütemterv10" sheetId="14" r:id="rId14"/>
    <sheet name="Közv tám" sheetId="15" r:id="rId15"/>
    <sheet name="Állami" sheetId="16" r:id="rId16"/>
    <sheet name="Finansz13" sheetId="17" r:id="rId17"/>
    <sheet name="Előir.felh.14" sheetId="18" r:id="rId18"/>
    <sheet name="3évmérleg" sheetId="19" r:id="rId19"/>
    <sheet name="Mérleg" sheetId="20" r:id="rId20"/>
    <sheet name="Maradvány" sheetId="21" r:id="rId21"/>
    <sheet name="Tárgyi eszk" sheetId="22" r:id="rId22"/>
  </sheets>
  <definedNames>
    <definedName name="_xlnm.Print_Area" localSheetId="2">'Bevétel'!$A$1:$O$40</definedName>
    <definedName name="_xlnm.Print_Area" localSheetId="10">'EU'!#REF!</definedName>
    <definedName name="_xlnm.Print_Area" localSheetId="7">'Felhal tám'!$A$1:$H$7</definedName>
    <definedName name="_xlnm.Print_Area" localSheetId="4">'Kiadás2'!$A$1:$O$23</definedName>
    <definedName name="_xlnm.Print_Area" localSheetId="5">'Kiadás2a'!$A$1:$N$86</definedName>
  </definedNames>
  <calcPr fullCalcOnLoad="1"/>
</workbook>
</file>

<file path=xl/sharedStrings.xml><?xml version="1.0" encoding="utf-8"?>
<sst xmlns="http://schemas.openxmlformats.org/spreadsheetml/2006/main" count="1335" uniqueCount="696">
  <si>
    <t>Dologi kiadások</t>
  </si>
  <si>
    <t>Felhalmozási kiadások</t>
  </si>
  <si>
    <t>Összesen</t>
  </si>
  <si>
    <t>Személyi kiadások</t>
  </si>
  <si>
    <t>Iparűzési adó</t>
  </si>
  <si>
    <t>Gépjárműadó</t>
  </si>
  <si>
    <t>I.</t>
  </si>
  <si>
    <t>II.</t>
  </si>
  <si>
    <t>III.</t>
  </si>
  <si>
    <t>IV.</t>
  </si>
  <si>
    <t>V.</t>
  </si>
  <si>
    <t>VII.</t>
  </si>
  <si>
    <t>VIII.</t>
  </si>
  <si>
    <t>BEVÉTEL ÖSSZESEN</t>
  </si>
  <si>
    <t>Működési kiadások</t>
  </si>
  <si>
    <t>Jogcím.csop.sz.</t>
  </si>
  <si>
    <t>Előir.  csop.sz.</t>
  </si>
  <si>
    <t>Cím, alcím, jogcím</t>
  </si>
  <si>
    <t>Jogcím. csop.sz.</t>
  </si>
  <si>
    <t>Előir.cs.sz.</t>
  </si>
  <si>
    <t>VI.</t>
  </si>
  <si>
    <t>Felújítások</t>
  </si>
  <si>
    <t>Az önkormányzat költségvetési főösszege bevételi forrásonként</t>
  </si>
  <si>
    <t>Működési célú központosított előirányzatok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</si>
  <si>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</si>
  <si>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</si>
  <si>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</si>
  <si>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</si>
  <si>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</si>
  <si>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B111</t>
  </si>
  <si>
    <t>B112</t>
  </si>
  <si>
    <t>B113</t>
  </si>
  <si>
    <t>B114</t>
  </si>
  <si>
    <t>B115</t>
  </si>
  <si>
    <t>B116</t>
  </si>
  <si>
    <t>B1</t>
  </si>
  <si>
    <t>Működési célú támogatások államháztartáson belülről</t>
  </si>
  <si>
    <t>Felhalmozási célú támogatások államháztartáson belülről</t>
  </si>
  <si>
    <t>B2</t>
  </si>
  <si>
    <t>B21</t>
  </si>
  <si>
    <t>Felhalmozási célú önkormányzati támogatás</t>
  </si>
  <si>
    <t>B3</t>
  </si>
  <si>
    <t>Közhatalmi bevételek</t>
  </si>
  <si>
    <t>B4</t>
  </si>
  <si>
    <t>Működési bevételek</t>
  </si>
  <si>
    <t>B408</t>
  </si>
  <si>
    <t>Ebből kamatbevételek</t>
  </si>
  <si>
    <t>B5</t>
  </si>
  <si>
    <t>Felhalmozási bevételek</t>
  </si>
  <si>
    <t>B6</t>
  </si>
  <si>
    <t>Működési célú átvett pénzeszközök</t>
  </si>
  <si>
    <t>Egyéb működési célú átvett pénzeszközök</t>
  </si>
  <si>
    <t>B63</t>
  </si>
  <si>
    <t>B7</t>
  </si>
  <si>
    <t>Felhalmozási célú átvett pénzeszközök</t>
  </si>
  <si>
    <t>B73</t>
  </si>
  <si>
    <t>Egyéb felhalmozási célú átvett pénzeszközök</t>
  </si>
  <si>
    <t>B8</t>
  </si>
  <si>
    <t>Finanszírozási bevételek</t>
  </si>
  <si>
    <t>B8131</t>
  </si>
  <si>
    <t>Előző év költségvetési maradványának igénybevétele</t>
  </si>
  <si>
    <t>B34</t>
  </si>
  <si>
    <t>Vagyoni tipusú adók</t>
  </si>
  <si>
    <t>Magánszemélyek kommunális adója</t>
  </si>
  <si>
    <t>B35</t>
  </si>
  <si>
    <t>B36</t>
  </si>
  <si>
    <t>Egyéb közhatalmi bevételek</t>
  </si>
  <si>
    <t>Igazgatási szolg.díjak, egyéb bírságok, pótlékok</t>
  </si>
  <si>
    <t>B16</t>
  </si>
  <si>
    <t>Egyéb működési célú támogatások bevételei államháztartáson belülről</t>
  </si>
  <si>
    <t>B25</t>
  </si>
  <si>
    <t>Egyéb felhalmozási célú támogatások bevételei államháztartáson belülről</t>
  </si>
  <si>
    <t>K1</t>
  </si>
  <si>
    <t>Munkaadókat terhelő járulékok és szociális hozzájárulási adó</t>
  </si>
  <si>
    <t>K2</t>
  </si>
  <si>
    <t>K3</t>
  </si>
  <si>
    <t>K4</t>
  </si>
  <si>
    <t>K5</t>
  </si>
  <si>
    <t>K6</t>
  </si>
  <si>
    <t>K7</t>
  </si>
  <si>
    <t>K8</t>
  </si>
  <si>
    <t>Ellátottak pénzbeli juttatásai</t>
  </si>
  <si>
    <t>Egyéb működési célú kiadások</t>
  </si>
  <si>
    <t>Ebből: Egyéb működési célú támogatások államháztartáson belülre</t>
  </si>
  <si>
    <t>K506</t>
  </si>
  <si>
    <t>Ebből: Egyéb működési célú támogatások államháztartáson kívülre</t>
  </si>
  <si>
    <t>K511</t>
  </si>
  <si>
    <t>K512</t>
  </si>
  <si>
    <t>Ebből: Tartalékok</t>
  </si>
  <si>
    <t>Beruházások</t>
  </si>
  <si>
    <t>Egyéb felhalmozási célú kiadások</t>
  </si>
  <si>
    <t>Ebből: Egyéb felhalmozási célú támogatások államháztartáson kívülre</t>
  </si>
  <si>
    <t>K88</t>
  </si>
  <si>
    <t>Körösszögi Többcélú Társulás</t>
  </si>
  <si>
    <t>3.</t>
  </si>
  <si>
    <t>Megnevezés</t>
  </si>
  <si>
    <t>Termékek és szolgáltatások adói</t>
  </si>
  <si>
    <t>B62</t>
  </si>
  <si>
    <t>Működési célú kölcsönök</t>
  </si>
  <si>
    <t>Felhalmozási célú kölcsönök</t>
  </si>
  <si>
    <t>1.</t>
  </si>
  <si>
    <t>2.</t>
  </si>
  <si>
    <t>4.</t>
  </si>
  <si>
    <t>B354</t>
  </si>
  <si>
    <t>B31</t>
  </si>
  <si>
    <t>Jövedelemadók</t>
  </si>
  <si>
    <t>Termőföld bérbeadásából származó jövedelemadó</t>
  </si>
  <si>
    <t>B311</t>
  </si>
  <si>
    <t>Talajterhelési díj</t>
  </si>
  <si>
    <t>Önkormányzat</t>
  </si>
  <si>
    <t>Személyi juttatások</t>
  </si>
  <si>
    <t>Munkaadókat terhelő járulékok</t>
  </si>
  <si>
    <t>Ellátottak pénzbeli juttatása</t>
  </si>
  <si>
    <t>Települési Szolgáltató Intézmény</t>
  </si>
  <si>
    <t>6.</t>
  </si>
  <si>
    <t>Mindösszesen:</t>
  </si>
  <si>
    <t>Egyéb működési támogatás áh belülre</t>
  </si>
  <si>
    <t>Szlovák Önkormányzat támogatása</t>
  </si>
  <si>
    <t>Egyéb működési támogatás áh kívülre</t>
  </si>
  <si>
    <t>Körös-szögi Hulladékgazdálkodási Nonprofit Kft. működéséhez hozzájárulás</t>
  </si>
  <si>
    <t>Egyéb működési támogatások</t>
  </si>
  <si>
    <t>Az önkormányzat költségvetési bevétele intézményenként</t>
  </si>
  <si>
    <t>Kondorosi Közös Önkormányzati Hivatal</t>
  </si>
  <si>
    <t>Dérczy Ferenc Könyvtár és Közművelődési Intézmény</t>
  </si>
  <si>
    <t>Mindösszesen</t>
  </si>
  <si>
    <t>Önkormányzat összesen</t>
  </si>
  <si>
    <t>Működési kiadások összesen</t>
  </si>
  <si>
    <t>Felhalmozási kiadások összesen</t>
  </si>
  <si>
    <t>K65</t>
  </si>
  <si>
    <t>Polgárvédelem támogatása</t>
  </si>
  <si>
    <t>Bursa Hungarica ösztöndíjpályázat</t>
  </si>
  <si>
    <t>Költségvetési kiadások mindösszesen:</t>
  </si>
  <si>
    <t>Finanszírozási kiadások</t>
  </si>
  <si>
    <t>K9</t>
  </si>
  <si>
    <t>Ebből: Egyéb felhalmozási célú támogatások államháztartáson belülre</t>
  </si>
  <si>
    <t xml:space="preserve">KONDOROS VÁROS ÖNKORMÁNYZAT </t>
  </si>
  <si>
    <t>Köznevelési Társulás támogatása</t>
  </si>
  <si>
    <t>Orosháza és térsége ivóvízminőség-javító program működési hozzájárulás</t>
  </si>
  <si>
    <t>Általános- és céltartalék</t>
  </si>
  <si>
    <t>Sorszám</t>
  </si>
  <si>
    <t>cél megnevezése</t>
  </si>
  <si>
    <t>Környezetvédelmi alap kiadásai</t>
  </si>
  <si>
    <t>Felhalmozási kiadásokra</t>
  </si>
  <si>
    <t>Ö S S Z E S E N :</t>
  </si>
  <si>
    <t>Víziközmű fejlesztési alap</t>
  </si>
  <si>
    <t>R.sz.</t>
  </si>
  <si>
    <t>Kondorosi Közös Önk.Hivatal</t>
  </si>
  <si>
    <t>Dréczy Ferenc Egyesített Közművelődési Intézmény</t>
  </si>
  <si>
    <t xml:space="preserve">Beruházások </t>
  </si>
  <si>
    <t>Intézményfinansz. -</t>
  </si>
  <si>
    <t>Kiadás összesen</t>
  </si>
  <si>
    <t>Bevétel összesen</t>
  </si>
  <si>
    <t xml:space="preserve">Finanszírozás </t>
  </si>
  <si>
    <t>Települési adó - Földadó</t>
  </si>
  <si>
    <t>Települési adó - földadó</t>
  </si>
  <si>
    <t xml:space="preserve">Körös-völgyi Hulladékgazd.Rek.Önk.Társulás </t>
  </si>
  <si>
    <t>Körös-szögi Kistérség KEOP pályázat + önerő</t>
  </si>
  <si>
    <t>KONDOROS VÁROS ÖNKORMÁNYZAT 2017. ÉVI KÖLTSÉGVETÉSE</t>
  </si>
  <si>
    <t>2017.évi kötelező feladat tv.szerint</t>
  </si>
  <si>
    <t>2017.évi kötelező feladat önk.döntés értelmében</t>
  </si>
  <si>
    <t>2017.évi önként vállalt feladat</t>
  </si>
  <si>
    <t>B402</t>
  </si>
  <si>
    <t>B404</t>
  </si>
  <si>
    <t>B406</t>
  </si>
  <si>
    <t>Szolgáltatások ellenértéke</t>
  </si>
  <si>
    <t>Tulajdonosi bevételek</t>
  </si>
  <si>
    <t>Kiszámlázott általános forgalmi adó</t>
  </si>
  <si>
    <t>B401</t>
  </si>
  <si>
    <t>Áru- és készletértékesítés</t>
  </si>
  <si>
    <t>Bérleti és lízingdíj bevétel</t>
  </si>
  <si>
    <t>Kamatbevételek</t>
  </si>
  <si>
    <t>B405</t>
  </si>
  <si>
    <t>Kondoros Város Önkormányzat 2017. évi költségvetése</t>
  </si>
  <si>
    <t>2017. évi kiadások. Intézményenként, működési és felhalmozási kiadásonként</t>
  </si>
  <si>
    <t>2017 évi kiadások</t>
  </si>
  <si>
    <t>2017. évi eredeti ei.</t>
  </si>
  <si>
    <t>Gyulai  Közüzemi KFT. működési hozzájárulás</t>
  </si>
  <si>
    <t>Polgármesteri Keret</t>
  </si>
  <si>
    <t>Egyéb működési támogatás áh kívülre összesen</t>
  </si>
  <si>
    <t>Lakásépítési alapszámla</t>
  </si>
  <si>
    <t>5.</t>
  </si>
  <si>
    <t>KONDOROS VÁROS ÖNKORMÁNYZAT 2017. ÉVI ÁLTALÁNOS TARTALÉKA</t>
  </si>
  <si>
    <t>Tartalékok mindösszesen:</t>
  </si>
  <si>
    <t>Kondoros Város Önkormányzat intézmények finanszírozási ütemterve</t>
  </si>
  <si>
    <t>január</t>
  </si>
  <si>
    <t>február</t>
  </si>
  <si>
    <t>márc.</t>
  </si>
  <si>
    <t>április</t>
  </si>
  <si>
    <t>május</t>
  </si>
  <si>
    <t>június</t>
  </si>
  <si>
    <t>július</t>
  </si>
  <si>
    <t>aug.</t>
  </si>
  <si>
    <t>szept.</t>
  </si>
  <si>
    <t>október</t>
  </si>
  <si>
    <t>nov.</t>
  </si>
  <si>
    <t>dec.</t>
  </si>
  <si>
    <t>összesen</t>
  </si>
  <si>
    <t>Települési Szolgáltató Int.</t>
  </si>
  <si>
    <t>Önállóan működő és gazdálkodó  Int. összesen:</t>
  </si>
  <si>
    <t>Dérczy Ferenc Könytár és Közművelődési Int.</t>
  </si>
  <si>
    <t>Önállóan működő Int. összesen:</t>
  </si>
  <si>
    <t>Támogatás összesen:</t>
  </si>
  <si>
    <t>áprl.</t>
  </si>
  <si>
    <t>okt.</t>
  </si>
  <si>
    <t>BEVÉTELEK</t>
  </si>
  <si>
    <t>1. Támogatások államháztartáson belülről</t>
  </si>
  <si>
    <t>2. Közhatalmi bevételek</t>
  </si>
  <si>
    <t>3.Működési bevételek</t>
  </si>
  <si>
    <t>5. Működési célú  Átvett pénzeszközök</t>
  </si>
  <si>
    <t>7. Finanszírozási bevételek</t>
  </si>
  <si>
    <t>8. Felhalmozási célú támogatások államháztartáson belülről</t>
  </si>
  <si>
    <t>10. Bevételek összesen (1-7)</t>
  </si>
  <si>
    <t>KIADÁSOK</t>
  </si>
  <si>
    <t>10. Működési kiadások</t>
  </si>
  <si>
    <t>Ebből: Tartalék felhasználása</t>
  </si>
  <si>
    <t>11. Adósságszolgálat, hitel visszafizetés és kamatfizetési kötelezettség</t>
  </si>
  <si>
    <t>12. Felújítási kiadások</t>
  </si>
  <si>
    <t>13. Fejlesztési kiadások</t>
  </si>
  <si>
    <t>16. Kiadások összesen (10-15)</t>
  </si>
  <si>
    <t>15. Egyenleg (havi záró pénzállomány 9 és 16 különbsége)</t>
  </si>
  <si>
    <t xml:space="preserve">KONDOROS VÁROS ÖNKORMÁNYZAT 2017. ÉVI ELŐIRÁNYZAT FELHASZNÁLÁSI ÜTEMTERVE </t>
  </si>
  <si>
    <t>Tartalékok</t>
  </si>
  <si>
    <t>Kondorosi Csárda külső rekonstrukciója - VP-6-7.4.1.1-16 - önerő</t>
  </si>
  <si>
    <t>Magyar Kézilabda Szövetség Országos Tornaterem Felújítási Programja - önerő</t>
  </si>
  <si>
    <t>7.</t>
  </si>
  <si>
    <t>Egyéb szolgáltatások nyújtása miatti bevételek</t>
  </si>
  <si>
    <t>Kiszámlázott szolg. ÁFA teljesítése</t>
  </si>
  <si>
    <t>Oktatási tevékenység(áfam.)</t>
  </si>
  <si>
    <t>2017. év Önkormányzat és intézményei finanszírozása</t>
  </si>
  <si>
    <t>14. Egyéb felhalmozási célú kiadások</t>
  </si>
  <si>
    <t>15. Finanszírozási kiadások</t>
  </si>
  <si>
    <t>8.</t>
  </si>
  <si>
    <t>Települési térfigyelő rendszer kialakítása</t>
  </si>
  <si>
    <t>Ebből: Kölcsön nyújtása</t>
  </si>
  <si>
    <t>Ebből: Egyéb elvonások, befizetések teljesítése</t>
  </si>
  <si>
    <t>Áht-n belüli megelőlegezések visszafizetése, teljesítése</t>
  </si>
  <si>
    <t>K55</t>
  </si>
  <si>
    <t>Egyéb elvonások, befizetések teljesítése</t>
  </si>
  <si>
    <t>Kölcsön nyújtása</t>
  </si>
  <si>
    <t>Körösök Völgye Vidékfejlesztési Közh.Egy.</t>
  </si>
  <si>
    <t>Civil pályázat - egyéb keret</t>
  </si>
  <si>
    <t>Civil pályázat - sport keret</t>
  </si>
  <si>
    <t>Polgárőrség támogatása</t>
  </si>
  <si>
    <t>Kondorosért Közalapítvány támogatása</t>
  </si>
  <si>
    <t>Külterületi közutak fejlesztése, erő- és munkagép beszerzése Kondoroson - VP-7.2.1.-7.4.1.-16 -  önerő</t>
  </si>
  <si>
    <t>Széchenyi I. Lótenyésztési Egyesület</t>
  </si>
  <si>
    <t>ASP központhoz való csatlakozás miatti informatikai eszközbeszerzés</t>
  </si>
  <si>
    <t>Önkormányzati épületek energetikai korszerűsítése Kondoroson - TOP-3.2.1-15-1351-2016-00056</t>
  </si>
  <si>
    <t>Osztalékbevétel</t>
  </si>
  <si>
    <t>B52</t>
  </si>
  <si>
    <t>0952</t>
  </si>
  <si>
    <t>B411</t>
  </si>
  <si>
    <t>Egyéb működési bevétel</t>
  </si>
  <si>
    <t>Garantált bérminimum emelése miatti kompenzáció</t>
  </si>
  <si>
    <t>4. Felhalmozási célú bevételek és  átvett pénzeszközök</t>
  </si>
  <si>
    <t>Ingatlan, gépkocsi értékesítés</t>
  </si>
  <si>
    <t>4. Mód ei. Összesen</t>
  </si>
  <si>
    <t>Fejlesztések és felújítások</t>
  </si>
  <si>
    <t>Sportcsarnok rekonstrukció Kondoroson BM támogatás BMÖGF/93-18/2016</t>
  </si>
  <si>
    <t xml:space="preserve">Kondorosi Csárdához kapcsolódó turisztikai és gazdasági célú pályázat </t>
  </si>
  <si>
    <t>Felújítások összesen</t>
  </si>
  <si>
    <t>Egyéb kisértékű tárgyieszköz beszerzés</t>
  </si>
  <si>
    <t>Úttervek</t>
  </si>
  <si>
    <t>Ingatlan vásárlás - M44 autóút építés miatti kisajátítás</t>
  </si>
  <si>
    <t>Közfoglalkoztatási programhoz kapcsolódó tárgyieszköz beszerzések</t>
  </si>
  <si>
    <t>Ingatlan vásárlás (piactér kialakítás miatt)</t>
  </si>
  <si>
    <t>3 db számítógép és programok beszerzése</t>
  </si>
  <si>
    <t>Összesen:</t>
  </si>
  <si>
    <t>Számítógépbeszerzés</t>
  </si>
  <si>
    <t>Dérczy Ferenc Könyvtár</t>
  </si>
  <si>
    <t>Kisértékű tárgyi eszköz</t>
  </si>
  <si>
    <t>Vizesblokk, raktárhelyiség kialakítása</t>
  </si>
  <si>
    <t>Fűnyíró gépbeszerzés</t>
  </si>
  <si>
    <t>Központi épület fejlesztése</t>
  </si>
  <si>
    <t>Üzemanyagkút létesítése</t>
  </si>
  <si>
    <t>BERUHÁZÁSOK ÖSSZESEN</t>
  </si>
  <si>
    <t>FELHALMOZÁSI KIADÁS ÖSSZESEN:</t>
  </si>
  <si>
    <t>Részesedés beszerzés</t>
  </si>
  <si>
    <t>Szennyvízrendszer felújítása</t>
  </si>
  <si>
    <t>Bérlakás fűtéskorszerűsítés</t>
  </si>
  <si>
    <t>IKSZT fütéskorszerűsítés</t>
  </si>
  <si>
    <t>Gyomaendrői Önkorm. Műk.pe. Átadás</t>
  </si>
  <si>
    <t>2016. évi visszafizetési kötelezettségek</t>
  </si>
  <si>
    <t>Betyárnapi támogatás maradványának visszafizetése</t>
  </si>
  <si>
    <t>2017. évi 4. Mód. ei.</t>
  </si>
  <si>
    <t>4. Mód.ei. Összesen</t>
  </si>
  <si>
    <t>Közfoglalkoztatás felhalomozási célú támogatása</t>
  </si>
  <si>
    <t>Áht-n belüli megelőlegezések teljesítése</t>
  </si>
  <si>
    <t>B8141</t>
  </si>
  <si>
    <t>Kamatbevétel</t>
  </si>
  <si>
    <t>Dérczy Ferenc Könyvtár 1%-os felajánlás</t>
  </si>
  <si>
    <t>Informatikai gép-, szoftver (antivírus ESET) beszerzés</t>
  </si>
  <si>
    <t>Digitális fényképezőgép és telefonkészülék beszerzés</t>
  </si>
  <si>
    <t>Biztonsági rendszer kiépítése, sorompó beállítása</t>
  </si>
  <si>
    <t>Kisértékű egyéb gép, berendezés felszerelés beszerzése (szerszámok, vízforraló, mikrohullámú sütő)</t>
  </si>
  <si>
    <t>Közművelődési színtér kialakítása, fejlesztése</t>
  </si>
  <si>
    <t xml:space="preserve"> Mód.ei. Összesen</t>
  </si>
  <si>
    <t>2017.évi kötelező feladat tv.szerint módosított</t>
  </si>
  <si>
    <t>2017.évi kötelező feladat önk.döntés értelmében módosított</t>
  </si>
  <si>
    <t>2017.évi önként vállalt feladat módosított</t>
  </si>
  <si>
    <t>Összesen módosított</t>
  </si>
  <si>
    <t>Teljesítés</t>
  </si>
  <si>
    <t>Teljesítés %</t>
  </si>
  <si>
    <t>Teljestés megoszlása %</t>
  </si>
  <si>
    <t>Teljesítés %-a</t>
  </si>
  <si>
    <t>Teljesítés megoszlása %</t>
  </si>
  <si>
    <t>Önkormányzat teljesítés</t>
  </si>
  <si>
    <t>Kondorosi Közös Önk.Hivatal teljesítés</t>
  </si>
  <si>
    <t>Települési Szolgáltató Intézmény teljesítés</t>
  </si>
  <si>
    <t>Teljesítés Összesen</t>
  </si>
  <si>
    <t>Foglalkoztatotti létszám intézményenként</t>
  </si>
  <si>
    <t>Jogcím</t>
  </si>
  <si>
    <t xml:space="preserve">Költségvetési szerv </t>
  </si>
  <si>
    <t>2017. tervezett</t>
  </si>
  <si>
    <t>Megnevezése</t>
  </si>
  <si>
    <t>telj.mi.</t>
  </si>
  <si>
    <t>rész.m.i.</t>
  </si>
  <si>
    <t>prémium év</t>
  </si>
  <si>
    <t>össz.</t>
  </si>
  <si>
    <t>fogl./fő/</t>
  </si>
  <si>
    <t>létsz./fő</t>
  </si>
  <si>
    <t>Közmunkaprogram</t>
  </si>
  <si>
    <t>Dérczy Ferenc Könyvtár és Közműv.I.</t>
  </si>
  <si>
    <t>Önkormányzat összesen:</t>
  </si>
  <si>
    <t>2017. tényleges</t>
  </si>
  <si>
    <t>Kondoros Város Önkormányzata</t>
  </si>
  <si>
    <t>ezer forintban</t>
  </si>
  <si>
    <t>Projekt neve:</t>
  </si>
  <si>
    <t>Projekt azonosítója:</t>
  </si>
  <si>
    <t>tervezett összköltség:</t>
  </si>
  <si>
    <t>kezdés időpontja:</t>
  </si>
  <si>
    <t>befejezés időpontja:</t>
  </si>
  <si>
    <t>MEGJEGYZÉS: NYERTES PÁLYÁZAT</t>
  </si>
  <si>
    <t>pályázatban vállalt önerő</t>
  </si>
  <si>
    <t>MEGJEGYZÉS: ELBÍRÁLÁS ALATT LÉVŐ PÁLYÁZAT</t>
  </si>
  <si>
    <t>"Külterületi közutak fejlesztése, erő- és munkagép beszerzése Kondoroson"</t>
  </si>
  <si>
    <t>VP-7.2.1-7.4.1-16</t>
  </si>
  <si>
    <t>"Önkormányzati épületek energetikai korszerűsítése Kondoroson"</t>
  </si>
  <si>
    <t>TOP-3.2.1-15-BS1-2016-00056</t>
  </si>
  <si>
    <r>
      <t>Önerő:</t>
    </r>
    <r>
      <rPr>
        <b/>
        <sz val="10"/>
        <rFont val="Arial"/>
        <family val="2"/>
      </rPr>
      <t xml:space="preserve"> a támogatás 100%-os, nincs önerő.</t>
    </r>
  </si>
  <si>
    <t>"Kondorosi Többsincs óvoda és Bölcsőde eszközfejlesztése"</t>
  </si>
  <si>
    <t>TOP-1.4.1-15-BS1-2016-00051</t>
  </si>
  <si>
    <t>Kondoros Város Önkormányzat</t>
  </si>
  <si>
    <t xml:space="preserve">Kondoros Város Önkormányzat több évre szóló kötelezettségvállalása </t>
  </si>
  <si>
    <t>2018. év</t>
  </si>
  <si>
    <t>2019. év</t>
  </si>
  <si>
    <t>2020. év</t>
  </si>
  <si>
    <t>Viziközmű Társulat kezességvállalás (8 éves lejáratra felveendő 227.913.253.- Ft összegű hitel és kamatai)</t>
  </si>
  <si>
    <t>Körösök Völgye Vidékfejlesztési Egyesület</t>
  </si>
  <si>
    <t>KÖTELEZETTSÉGEK ÖSSZ:</t>
  </si>
  <si>
    <t>12/A - Mérleg</t>
  </si>
  <si>
    <t>#</t>
  </si>
  <si>
    <t>Előző időszak</t>
  </si>
  <si>
    <t>Módosítások (+/-)</t>
  </si>
  <si>
    <t>Tárgyi időszak</t>
  </si>
  <si>
    <t>02</t>
  </si>
  <si>
    <t>A/I/2 Szellemi termékek</t>
  </si>
  <si>
    <t>04</t>
  </si>
  <si>
    <t>A/I Immateriális javak (=A/I/1+A/I/2+A/I/3)</t>
  </si>
  <si>
    <t>05</t>
  </si>
  <si>
    <t>A/II/1 Ingatlanok és a kapcsolódó vagyoni értékű jogok</t>
  </si>
  <si>
    <t>06</t>
  </si>
  <si>
    <t>A/II/2 Gépek, berendezések, felszerelések, járművek</t>
  </si>
  <si>
    <t>08</t>
  </si>
  <si>
    <t>A/II/4 Beruházások, felújítások</t>
  </si>
  <si>
    <t>10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</si>
  <si>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</si>
  <si>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</si>
  <si>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</si>
  <si>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</si>
  <si>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</si>
  <si>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</si>
  <si>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</si>
  <si>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21</t>
  </si>
  <si>
    <t>A/III Befektetett pénzügyi eszközök (=A/III/1+A/III/2+A/III/3)</t>
  </si>
  <si>
    <t>28</t>
  </si>
  <si>
    <t>A) NEMZETI VAGYONBA TARTOZÓ BEFEKTETETT ESZKÖZÖK (=A/I+A/II+A/III+A/IV)</t>
  </si>
  <si>
    <t>29</t>
  </si>
  <si>
    <t>B/I/1 Vásárolt készletek</t>
  </si>
  <si>
    <t>32</t>
  </si>
  <si>
    <t>B/I/4  Befejezetlen termelés, félkész termékek, késztermékek</t>
  </si>
  <si>
    <t>34</t>
  </si>
  <si>
    <t>B/I Készletek (=B/I/1+…+B/I/5)</t>
  </si>
  <si>
    <t>43</t>
  </si>
  <si>
    <t>B) NEMZETI VAGYONBA TARTOZÓ FORGÓESZKÖZÖK (= B/I+B/II)</t>
  </si>
  <si>
    <t>47</t>
  </si>
  <si>
    <t>C/II/1 Forintpénztár</t>
  </si>
  <si>
    <t>50</t>
  </si>
  <si>
    <t>C/II Pénztárak, csekkek, betétkönyvek (=C/II/1+C/II/2+C/II/3)</t>
  </si>
  <si>
    <t>51</t>
  </si>
  <si>
    <t>C/III/1 Kincstáron kívüli forintszámlák</t>
  </si>
  <si>
    <t>53</t>
  </si>
  <si>
    <t>C/III Forintszámlák (=C/III/1+C/III/2)</t>
  </si>
  <si>
    <t>54</t>
  </si>
  <si>
    <t>C/IV/1 Kincstáron kívüli devizaszámlák</t>
  </si>
  <si>
    <t>56</t>
  </si>
  <si>
    <t>C/IV Devizaszámlák (=CIV/1+C/IV/2)</t>
  </si>
  <si>
    <t>57</t>
  </si>
  <si>
    <t>C) PÉNZESZKÖZÖK (=C/I+…+C/IV)</t>
  </si>
  <si>
    <t>62</t>
  </si>
  <si>
    <t>D/I/3 Költségvetési évben esedékes követelések közhatalmi bevételre (=D/I/3a+…+D/I/3f)</t>
  </si>
  <si>
    <t>66</t>
  </si>
  <si>
    <t>D/I/3d - ebből: költségvetési évben esedékes követelések vagyoni típusú adókra</t>
  </si>
  <si>
    <t>67</t>
  </si>
  <si>
    <t>D/I/3e - ebből: költségvetési évben esedékes követelések termékek és szolgáltatások adóira</t>
  </si>
  <si>
    <t>68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</si>
  <si>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</si>
  <si>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</si>
  <si>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</si>
  <si>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70</t>
  </si>
  <si>
    <t>D/I/4a - ebből: költségvetési évben esedékes követelések készletértékesítés ellenértékére, szolgáltatások ellenértékére, közvetített szolgáltatások ellenértékére</t>
  </si>
  <si>
    <t>71</t>
  </si>
  <si>
    <t>D/I/4b - ebből: költségvetési évben esedékes követelések tulajdonosi bevételekre</t>
  </si>
  <si>
    <t>73</t>
  </si>
  <si>
    <t>D/I/4d - ebből: költségvetési évben esedékes követelések kiszámlázott általános forgalmi adóra</t>
  </si>
  <si>
    <t>85</t>
  </si>
  <si>
    <t>D/I/6 Költségvetési évben esedékes követelések működési célú átvett pénzeszközre (&gt;=D/I/6a+D/I/6b+D/I/6c)</t>
  </si>
  <si>
    <t>88</t>
  </si>
  <si>
    <t>D/I/6c - ebből: költségvetési évben esedékes követelések működési célú visszatérítendő támogatások, kölcsönök visszatérülésére államháztartáson kívülről</t>
  </si>
  <si>
    <t>89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</si>
  <si>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</si>
  <si>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</si>
  <si>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</si>
  <si>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</si>
  <si>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</si>
  <si>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</si>
  <si>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</si>
  <si>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</si>
  <si>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</si>
  <si>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142</t>
  </si>
  <si>
    <t>D/II Költségvetési évet követően esedékes követelések (=D/II/1+…+D/II/8)</t>
  </si>
  <si>
    <t>143</t>
  </si>
  <si>
    <t>D/III/1 Adott előlegek (=D/III/1a+…+D/III/1f)</t>
  </si>
  <si>
    <t>147</t>
  </si>
  <si>
    <t>D/III/1d - ebből: igénybe vett szolgáltatásra adott előlegek</t>
  </si>
  <si>
    <t>148</t>
  </si>
  <si>
    <t>D/III/1e - ebből: foglalkoztatottaknak adott előlegek</t>
  </si>
  <si>
    <t>152</t>
  </si>
  <si>
    <t>D/III/4 Forgótőke elszámolása</t>
  </si>
  <si>
    <t>158</t>
  </si>
  <si>
    <t>D/III Követelés jellegű sajátos elszámolások (=D/III/1+…+D/III/9)</t>
  </si>
  <si>
    <t>159</t>
  </si>
  <si>
    <t>D) KÖVETELÉSEK  (=D/I+D/II+D/III)</t>
  </si>
  <si>
    <t>161</t>
  </si>
  <si>
    <t>E/I/2 Más előzetesen felszámított levonható általános forgalmi adó</t>
  </si>
  <si>
    <t>164</t>
  </si>
  <si>
    <t>E/I Előzetesen felszámított általános forgalmi adó elszámolása (=E/I/1+…+E/I/4)</t>
  </si>
  <si>
    <t>166</t>
  </si>
  <si>
    <t>E/II/2 Más fizetendő általános forgalmi adó</t>
  </si>
  <si>
    <t>167</t>
  </si>
  <si>
    <t>E/II Fizetendő általános forgalmi adó elszámolása (=E/II/1+E/II/2)</t>
  </si>
  <si>
    <t>171</t>
  </si>
  <si>
    <t>E) EGYÉB SAJÁTOS ELSZÁMOLÁSOK (=E/I+E/II+E/III)</t>
  </si>
  <si>
    <t>176</t>
  </si>
  <si>
    <t>ESZKÖZÖK ÖSSZESEN (=A+B+C+D+E+F)</t>
  </si>
  <si>
    <t>177</t>
  </si>
  <si>
    <t>G/I  Nemzeti vagyon induláskori értéke</t>
  </si>
  <si>
    <t>178</t>
  </si>
  <si>
    <t>G/II Nemzeti vagyon változásai</t>
  </si>
  <si>
    <t>181</t>
  </si>
  <si>
    <t>G/III/3 Pénzeszközön kívüli egyéb eszközök induláskori értéke és változásai</t>
  </si>
  <si>
    <t>182</t>
  </si>
  <si>
    <t>G/III Egyéb eszközök induláskori értéke és változásai (=G/III/1+G/III/2+G/III/3)</t>
  </si>
  <si>
    <t>183</t>
  </si>
  <si>
    <t>G/IV Felhalmozott eredmény</t>
  </si>
  <si>
    <t>185</t>
  </si>
  <si>
    <t>G/VI Mérleg szerinti eredmény</t>
  </si>
  <si>
    <t>186</t>
  </si>
  <si>
    <t>G/ SAJÁT TŐKE  (= G/I+…+G/VI)</t>
  </si>
  <si>
    <t>189</t>
  </si>
  <si>
    <t>H/I/3 Költségvetési évben esedékes kötelezettségek dologi kiadásokra</t>
  </si>
  <si>
    <t>212</t>
  </si>
  <si>
    <t>H/I Költségvetési évben esedékes kötelezettségek (=H/I/1+…+H/I/9)</t>
  </si>
  <si>
    <t>225</t>
  </si>
  <si>
    <t>H/II/9 Költségvetési évet követően esedékes kötelezettségek finanszírozási kiadásokra (&gt;=H/II/9a+…+H/II/9j)</t>
  </si>
  <si>
    <t>230</t>
  </si>
  <si>
    <t>H/II/9e - ebből: költségvetési évet követően esedékes kötelezettségek államháztartáson belüli megelőlegezések visszafizetésére</t>
  </si>
  <si>
    <t>236</t>
  </si>
  <si>
    <t>H/II Költségvetési évet követően esedékes kötelezettségek (=H/II/1+…+H/II/9)</t>
  </si>
  <si>
    <t>237</t>
  </si>
  <si>
    <t>H/III/1 Kapott előlegek</t>
  </si>
  <si>
    <t>239</t>
  </si>
  <si>
    <t>H/III/3 Más szervezetet megillető bevételek elszámolása</t>
  </si>
  <si>
    <t>247</t>
  </si>
  <si>
    <t>H/III Kötelezettség jellegű sajátos elszámolások (=H/III/1+…+H/III/10)</t>
  </si>
  <si>
    <t>248</t>
  </si>
  <si>
    <t>H) KÖTELEZETTSÉGEK (=H/I+H/II+H/III)</t>
  </si>
  <si>
    <t>251</t>
  </si>
  <si>
    <t>J/2 Költségek, ráfordítások passzív időbeli elhatárolása</t>
  </si>
  <si>
    <t>252</t>
  </si>
  <si>
    <t>J/3 Halasztott eredményszemléletű bevételek</t>
  </si>
  <si>
    <t>253</t>
  </si>
  <si>
    <t>J) PASSZÍV IDŐBELI ELHATÁROLÁSOK (=J/1+J/2+J/3)</t>
  </si>
  <si>
    <t>254</t>
  </si>
  <si>
    <t>FORRÁSOK ÖSSZESEN (=G+H+I+J)</t>
  </si>
  <si>
    <t>07/A - Maradványkimutatás</t>
  </si>
  <si>
    <t>Összeg</t>
  </si>
  <si>
    <t>01</t>
  </si>
  <si>
    <t>01        Alaptevékenység költségvetési bevételei</t>
  </si>
  <si>
    <t>02        Alaptevékenység költségvetési kiadásai</t>
  </si>
  <si>
    <t>03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</si>
  <si>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</si>
  <si>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</si>
  <si>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</si>
  <si>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</si>
  <si>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07</t>
  </si>
  <si>
    <t>A)        Alaptevékenység maradványa (=±I±II)</t>
  </si>
  <si>
    <t>15</t>
  </si>
  <si>
    <t>C)        Összes maradvány (=A+B)</t>
  </si>
  <si>
    <t>17</t>
  </si>
  <si>
    <t>E)        Alaptevékenység szabad maradványa (=A-D)</t>
  </si>
  <si>
    <t>15/A - Kimutatás az immateriális javak, tárgyi eszközök koncesszióba, vagyonkezelésbe adott eszközök állományának alakulásáról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</si>
  <si>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</si>
  <si>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</si>
  <si>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</si>
  <si>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</si>
  <si>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</si>
  <si>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</si>
  <si>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Összesen (=3+4+5+6+7+8)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</si>
  <si>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</si>
  <si>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</si>
  <si>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</si>
  <si>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</si>
  <si>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Összes növekedés  (=02+…+07)</t>
  </si>
  <si>
    <t>Egyéb csökkenés</t>
  </si>
  <si>
    <t>14</t>
  </si>
  <si>
    <t>Összes csökkenés (=09+…+13)</t>
  </si>
  <si>
    <t>Bruttó érték összesen (=01+08-14)</t>
  </si>
  <si>
    <t>Terv szerinti értékcsökkenés nyitó állománya</t>
  </si>
  <si>
    <t>Terv szerinti értékcsökkenés növekedése</t>
  </si>
  <si>
    <t>18</t>
  </si>
  <si>
    <t>Terv szerinti értékcsökkenés csökkenése</t>
  </si>
  <si>
    <t>19</t>
  </si>
  <si>
    <t>Terv szerinti értékcsökkenés záró állománya  (=16+17-18)</t>
  </si>
  <si>
    <t>Terven felüli értékcsökkenés növekedés</t>
  </si>
  <si>
    <t>22</t>
  </si>
  <si>
    <t>Terven felüli értékcsökkenés visszaírás, kivezetés</t>
  </si>
  <si>
    <t>24</t>
  </si>
  <si>
    <t>Értékcsökkenés összesen (=19+23)</t>
  </si>
  <si>
    <t>25</t>
  </si>
  <si>
    <t>Eszközök nettó értéke (=15-24)</t>
  </si>
  <si>
    <t>26</t>
  </si>
  <si>
    <t>Teljesen (0-ig) leírt eszközök bruttó értéke</t>
  </si>
  <si>
    <t>2017. ÉVI KÖZVETETT TÁMOGATÁSOK</t>
  </si>
  <si>
    <t>Kommunális adó 70 év felettiek adókedvezménye</t>
  </si>
  <si>
    <t>Gépjárműadó mentességek</t>
  </si>
  <si>
    <t>A gépjárműadóról szóló 1991. évi LXXXII.törvény 5. §-ában foglaltak alapján</t>
  </si>
  <si>
    <t>a.) a költségvetési szerv</t>
  </si>
  <si>
    <t>b.) egyesület, alapítvány</t>
  </si>
  <si>
    <t>d.) az egyházi jogi személy tulajdonában lévő gépjármű</t>
  </si>
  <si>
    <t>f.) a súlyos mozgáskorlátozott személy</t>
  </si>
  <si>
    <t>g.) környezetkímélő gépkocsi</t>
  </si>
  <si>
    <t>Tehergépjárműre vonatkozó kedvezmény</t>
  </si>
  <si>
    <t>Az adatok a 2016. évi lajstrom alapján készültek.</t>
  </si>
  <si>
    <t>Kondoros 2017. évi állami támogatás</t>
  </si>
  <si>
    <t>létszám</t>
  </si>
  <si>
    <t>Támogatás összege</t>
  </si>
  <si>
    <t>támog. összeg</t>
  </si>
  <si>
    <t>Helyi önkormányzatok általános támogatása</t>
  </si>
  <si>
    <t>I.1.a</t>
  </si>
  <si>
    <t>Önkormányzati hivatal működésének támogatása</t>
  </si>
  <si>
    <t>I.1.ba</t>
  </si>
  <si>
    <t>Zöldterület-gazdálkodással kapcsolatos feladatok ellátásának támogatása</t>
  </si>
  <si>
    <t>I.1.bb</t>
  </si>
  <si>
    <t>Közvilágítás fenntartásának támogatása</t>
  </si>
  <si>
    <t>I.1.bc</t>
  </si>
  <si>
    <t>Köztemető fenntartással kapcsolatos feladatok támogatása</t>
  </si>
  <si>
    <t>I.1.bd</t>
  </si>
  <si>
    <t>Közutak fenntartásának támogatása</t>
  </si>
  <si>
    <t>I.1.b</t>
  </si>
  <si>
    <t>Település-üzemeltetés összesen</t>
  </si>
  <si>
    <t>Település-üzemeltetés összesen beszámítás után</t>
  </si>
  <si>
    <t>I.1.c</t>
  </si>
  <si>
    <t>Egyéb önkormányzati feladatok támogatása</t>
  </si>
  <si>
    <t>Egyéb önkormányzati feladatok támogatása - beszámítás után</t>
  </si>
  <si>
    <t>I.1.d</t>
  </si>
  <si>
    <t>Lakott külterülettel kapcsolatosa feladatok támogatása</t>
  </si>
  <si>
    <t>I.5.</t>
  </si>
  <si>
    <t>A 2016. évről áthúzódó bérkompenzáció</t>
  </si>
  <si>
    <t>Köznevelési feladatok</t>
  </si>
  <si>
    <t>II.1.(1) 1</t>
  </si>
  <si>
    <t>Óvodapedagógusok elismert létszáma</t>
  </si>
  <si>
    <t>II.1.(2) 1</t>
  </si>
  <si>
    <t xml:space="preserve">Óvodapedagógusok nevelő munkáját közvetlenül segítők száma </t>
  </si>
  <si>
    <t>II.1.(1) 2</t>
  </si>
  <si>
    <t>II.1(2) 2</t>
  </si>
  <si>
    <t>II.1.(4) 2</t>
  </si>
  <si>
    <t>Óvodapedagósok elismert létszáma (pótlólagos összeg)</t>
  </si>
  <si>
    <t>II.2.(1) 1</t>
  </si>
  <si>
    <t>Óvoda napi nyitva tartása eléri a 8 órát</t>
  </si>
  <si>
    <t>II.2(1) 2</t>
  </si>
  <si>
    <t>II.3. 1</t>
  </si>
  <si>
    <t>Társulás által fenntartott óvodába bejáró gyermekek utaztatásának támogatása 8 hónap</t>
  </si>
  <si>
    <t>II.3 2</t>
  </si>
  <si>
    <t>Társulás által fenntartott óvodába bejáró gyermekek utaztatásának támogatása 4 hónap</t>
  </si>
  <si>
    <t>II.4a (1)</t>
  </si>
  <si>
    <t>Alapfokú végzettségű ped II. kategóriába sorolt óvodapedagógusok támogatása, akik a minősítést 2015.dec. 31-ig szerezték meg</t>
  </si>
  <si>
    <t>Szociális és gyermekjóléti felatatok támogatása</t>
  </si>
  <si>
    <t>III.2.</t>
  </si>
  <si>
    <t>Szociális feladatok egyéb támogatása</t>
  </si>
  <si>
    <t>III.3.ja (1)</t>
  </si>
  <si>
    <t>Bölcsöde</t>
  </si>
  <si>
    <t>III.5.a</t>
  </si>
  <si>
    <t>Gyermekétkeztetés bértámogatása</t>
  </si>
  <si>
    <t>III.5.b</t>
  </si>
  <si>
    <t>Gyermekétkeztetés üzemeltetési támog</t>
  </si>
  <si>
    <t>III.6</t>
  </si>
  <si>
    <t>Rászoruló gyerekek intézményen kívüli szünidei étkeztetésének támogatása</t>
  </si>
  <si>
    <t>III.7.</t>
  </si>
  <si>
    <t>Kieg. Támogatás a bölcsödében foglalkoztatott, felsőfokú végzettségű kisgyermeknevelők béréhez</t>
  </si>
  <si>
    <t>Kulturális feladatok támogatása</t>
  </si>
  <si>
    <t>Könyvtári, közművelődéi feladatok</t>
  </si>
  <si>
    <t>2017. májusi felmérés</t>
  </si>
  <si>
    <t>2017. októberi felmérés</t>
  </si>
  <si>
    <t>2017. évi elszámolás</t>
  </si>
  <si>
    <t>II.4b (1)</t>
  </si>
  <si>
    <t>Alapfokú végzettségű ped II. kategóriába sorolt óvodapedagógusok támogatása, akik a minősítést 2016. évben szerezték meg</t>
  </si>
  <si>
    <t>I.6.</t>
  </si>
  <si>
    <t>III-3.jc</t>
  </si>
  <si>
    <t>Bölcsöde kiegészítő támogatás</t>
  </si>
  <si>
    <t>Településképi arculati kézikönyv elkészítésének támogatása</t>
  </si>
  <si>
    <t>IV.1.d.</t>
  </si>
  <si>
    <t>IV.1.i.</t>
  </si>
  <si>
    <t>A települési önkormányzatok könyvtári célú érdekeltségnövelő támogatása</t>
  </si>
  <si>
    <t>Kondoros Város Önkormányzat 2017. évi beszámló</t>
  </si>
  <si>
    <t>Egyéb felhalmozási támogatások teljesítése</t>
  </si>
  <si>
    <t>1. Mód.ei. Összesen</t>
  </si>
  <si>
    <t>Egyéb felhalmozási kiadások</t>
  </si>
  <si>
    <t>K84</t>
  </si>
  <si>
    <t>Települési szilárdhulladék-gazdálkodási rendszerek fejlesztése a Körös-szögi Kistérségben - KEOP-1.1.1/2F/09-11-2012-0005 pályázathoz kapcsolódó visszafizetési kötelezettség</t>
  </si>
  <si>
    <t xml:space="preserve"> </t>
  </si>
  <si>
    <t>Dérczy Ferenc Egyesített Közművelődési Intézmény teljesítés</t>
  </si>
  <si>
    <t>A működési és felhalmozási célú bevételek és kiadások</t>
  </si>
  <si>
    <t>2017-2018-2019-2020. évi alakulását külön bemutató mérleg</t>
  </si>
  <si>
    <t>I. Működési bevételek és kiadások</t>
  </si>
  <si>
    <t>Finanszírozási bevételek - Előző év költségvetési maradványának igénybevétele</t>
  </si>
  <si>
    <t>Finanszírozási bevételek - decemberi megelőlegezés</t>
  </si>
  <si>
    <t>Működési célú bevételek összesen (01+....+10)</t>
  </si>
  <si>
    <t>Ebből: Működési célú támogatási kölcsön nyújtása</t>
  </si>
  <si>
    <t>Finanszírozási kiadások -decemberi megelőlegezés</t>
  </si>
  <si>
    <t>Működési célú kiadások összesen (12+....+23)</t>
  </si>
  <si>
    <t>II. Felhalmozási célú bevételek és kiadások</t>
  </si>
  <si>
    <t>Felhalmozási bevételek/Közhatalmi bevételek</t>
  </si>
  <si>
    <t>Pénzeszköz lekötése</t>
  </si>
  <si>
    <t>Felhalmozási célú bevételek összesen (25+....+36)</t>
  </si>
  <si>
    <t>20</t>
  </si>
  <si>
    <t>Felhalmozási kiadások (áfa-val együtt)</t>
  </si>
  <si>
    <t>Felújítási kiadások (áfa-val együtt)</t>
  </si>
  <si>
    <t>23</t>
  </si>
  <si>
    <t>Ebből: Egyéb felhalmozásicélú támogatások államháztartáson belülre</t>
  </si>
  <si>
    <t>Hosszú lejáratú hitel visszafizetése</t>
  </si>
  <si>
    <t>27</t>
  </si>
  <si>
    <t>Hosszú lejáratú hitel kamata</t>
  </si>
  <si>
    <t>Felhalmozási célú kiadások összesen (38+....+48)</t>
  </si>
  <si>
    <t>30</t>
  </si>
  <si>
    <t>Önkormányzat bevételei összesen (11+37)</t>
  </si>
  <si>
    <t>31</t>
  </si>
  <si>
    <t>Önkormányzat kiadásai összesen (24+49)</t>
  </si>
  <si>
    <t>„TELEPÜLÉSEINKÉRT – HUMÁN SZOLGÁLTATÁSOK FEJLESZTÉSE”</t>
  </si>
  <si>
    <t xml:space="preserve">EFOP-1.5.3-16-2017-00097 </t>
  </si>
  <si>
    <t>bruttó 69 862 306 Ft</t>
  </si>
  <si>
    <t xml:space="preserve">„KÖZÉTKEZTETÉS FEJLESZTÉSE KONDOROSON” </t>
  </si>
  <si>
    <t>VP6-7.2.1-7.4.1.3-17.</t>
  </si>
  <si>
    <t>bruttó 23 225 015 Ft</t>
  </si>
  <si>
    <t>bruttó 3483752 Ft</t>
  </si>
  <si>
    <t>jelenleg nem ismert</t>
  </si>
  <si>
    <t xml:space="preserve">„HELYI TERMÉKEK MODERN SZÍNTERÉNEK KOMPLEX KIALAKÍTÁSA KONDOROSON”
</t>
  </si>
  <si>
    <t xml:space="preserve">TOP-1.1.3-16-BS1-00016 </t>
  </si>
  <si>
    <t>nettó 192779229 Ft</t>
  </si>
  <si>
    <t>ingatlanvásárlás becsült összege 14 000 000 Ft</t>
  </si>
  <si>
    <t xml:space="preserve">22.180.535 Ft. </t>
  </si>
  <si>
    <t>bruttó 121 409 000 Ft</t>
  </si>
  <si>
    <t>bruttó 129  576 000 Ft</t>
  </si>
  <si>
    <t>bruttó 21.322,229 Ft</t>
  </si>
  <si>
    <t>NYERTES PÁLYÁZAT, pályázó: Kondoros-Kardos Köznevelési Intézményfenntartó Társulás</t>
  </si>
  <si>
    <r>
      <t>Önerő:</t>
    </r>
    <r>
      <rPr>
        <b/>
        <sz val="10"/>
        <rFont val="Arial"/>
        <family val="2"/>
      </rPr>
      <t xml:space="preserve"> 212 090 Ft (közbeszerzés díja)</t>
    </r>
  </si>
  <si>
    <t>„HELYI GAZDASÁGFEJLESZTÉS KONDOROSON”</t>
  </si>
  <si>
    <t xml:space="preserve">TOP-1.1.3-16-BS1-00019 </t>
  </si>
  <si>
    <t>nettó: 189 874 033 Ft</t>
  </si>
  <si>
    <t>„TURIZMUSFEJLESZTÉS BÉKÉSSZENTANDRÁS, KONDOROS ÉS CSABACSŰD TELEPÜLÉSEKEN”</t>
  </si>
  <si>
    <t xml:space="preserve">TOP-1.2.1-16-BS1-2017-00003 </t>
  </si>
  <si>
    <t>bruttó 365 233 765 Ft (Konzorciumi összes)</t>
  </si>
  <si>
    <t>„ZÖLD VÁROS KIALAKÍTÁSA KONDOROSON”</t>
  </si>
  <si>
    <t xml:space="preserve">TOP-2.1.2-16-BS1-2017-00014 </t>
  </si>
  <si>
    <t xml:space="preserve">bruttó 299 658 950 Ft </t>
  </si>
  <si>
    <t>„KERÉKPÁRÚT FEJLESZTÉSE KONDOROS, KARDOS, CSABACSŰD ÉS BÉKÉSSZENTANDRÁS TELEPÜLÉSEKEN”</t>
  </si>
  <si>
    <t xml:space="preserve">TOP-3.1.1-16-BS1-2017-00011 </t>
  </si>
  <si>
    <t>bruttó 500 000 000 Ft (Konzorciumi összes)</t>
  </si>
  <si>
    <t>„A KONDOROSI SPORTCSARNOK ÉPÜLETÉNEK ENERGETIKAI KORSZERŰSÍTÉSE”</t>
  </si>
  <si>
    <t xml:space="preserve">TOP-3.2.1-16-BS1-2017-00049 </t>
  </si>
  <si>
    <t xml:space="preserve">bruttó 206 078 534 Ft </t>
  </si>
  <si>
    <t>Belterületi Útfelújítás Kondoroson</t>
  </si>
  <si>
    <t>2016. évi XC. törvény 3. melléklet II. 2. pont a), b) és c)</t>
  </si>
  <si>
    <t>bruttó 17 647 059 Ft</t>
  </si>
  <si>
    <t>bruttó 2 647 059 Ft</t>
  </si>
  <si>
    <t>Pályázatok 2018.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</si>
</sst>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AUD&quot;;\-#,##0&quot;AUD&quot;"/>
    <numFmt numFmtId="165" formatCode="#,##0&quot;AUD&quot;;[Red]\-#,##0&quot;AUD&quot;"/>
    <numFmt numFmtId="166" formatCode="#,##0.00&quot;AUD&quot;;\-#,##0.00&quot;AUD&quot;"/>
    <numFmt numFmtId="167" formatCode="#,##0.00&quot;AUD&quot;;[Red]\-#,##0.00&quot;AUD&quot;"/>
    <numFmt numFmtId="168" formatCode="_-* #,##0&quot;AUD&quot;_-;\-* #,##0&quot;AUD&quot;_-;_-* &quot;-&quot;&quot;AUD&quot;_-;_-@_-"/>
    <numFmt numFmtId="169" formatCode="_-* #,##0_A_U_D_-;\-* #,##0_A_U_D_-;_-* &quot;-&quot;_A_U_D_-;_-@_-"/>
    <numFmt numFmtId="170" formatCode="_-* #,##0.00&quot;AUD&quot;_-;\-* #,##0.00&quot;AUD&quot;_-;_-* &quot;-&quot;??&quot;AUD&quot;_-;_-@_-"/>
    <numFmt numFmtId="171" formatCode="_-* #,##0.00_A_U_D_-;\-* #,##0.00_A_U_D_-;_-* &quot;-&quot;??_A_U_D_-;_-@_-"/>
    <numFmt numFmtId="172" formatCode="[$-40E]yyyy\.\ mmmm\ d\."/>
    <numFmt numFmtId="173" formatCode="m\.\ d\.;@"/>
    <numFmt numFmtId="174" formatCode="#,##0.0"/>
    <numFmt numFmtId="175" formatCode="#,##0.00\ [$€-1];[Red]\-#,##0.00\ [$€-1]"/>
    <numFmt numFmtId="176" formatCode="#,##0_ ;[Red]\-#,##0\ "/>
    <numFmt numFmtId="177" formatCode="_-* #,##0\ _F_t_-;\-* #,##0\ _F_t_-;_-* &quot;-&quot;??\ _F_t_-;_-@_-"/>
    <numFmt numFmtId="178" formatCode="#,##0.00_ ;[Red]\-#,##0.00\ "/>
    <numFmt numFmtId="179" formatCode="#,##0\ [$€-1];[Red]\-#,##0\ [$€-1]"/>
    <numFmt numFmtId="180" formatCode="&quot;Igen&quot;;&quot;Igen&quot;;&quot;Nem&quot;"/>
    <numFmt numFmtId="181" formatCode="&quot;Igaz&quot;;&quot;Igaz&quot;;&quot;Hamis&quot;"/>
    <numFmt numFmtId="182" formatCode="&quot;Be&quot;;&quot;Be&quot;;&quot;Ki&quot;"/>
    <numFmt numFmtId="183" formatCode="mmm/yyyy"/>
    <numFmt numFmtId="184" formatCode="[$€-2]\ #\ ##,000_);[Red]\([$€-2]\ #\ ##,000\)"/>
    <numFmt numFmtId="185" formatCode="0.0"/>
    <numFmt numFmtId="186" formatCode="#,##0\ &quot;Ft&quot;"/>
    <numFmt numFmtId="187" formatCode="#,##0\ _F_t"/>
    <numFmt numFmtId="188" formatCode="#,##0_ ;\-#,##0\ "/>
    <numFmt numFmtId="189" formatCode="&quot;€&quot;#,##0;\-&quot;€&quot;#,##0"/>
    <numFmt numFmtId="190" formatCode="0__"/>
    <numFmt numFmtId="191" formatCode="_-* #,##0.0\ _F_t_-;\-* #,##0.0\ _F_t_-;_-* &quot;-&quot;??\ _F_t_-;_-@_-"/>
  </numFmts>
  <fonts count="7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i/>
      <sz val="10"/>
      <name val="Arial"/>
      <family val="2"/>
    </font>
    <font>
      <b/>
      <sz val="12"/>
      <name val="Arial CE"/>
      <family val="0"/>
    </font>
    <font>
      <b/>
      <sz val="10"/>
      <name val="Arial "/>
      <family val="0"/>
    </font>
    <font>
      <b/>
      <sz val="8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b/>
      <sz val="10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4"/>
      <name val="Arial CE"/>
      <family val="0"/>
    </font>
    <font>
      <sz val="10"/>
      <color indexed="8"/>
      <name val="Arial"/>
      <family val="2"/>
    </font>
    <font>
      <sz val="10"/>
      <name val="Calibri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sz val="10"/>
      <name val="Arial CE"/>
      <family val="2"/>
    </font>
    <font>
      <b/>
      <i/>
      <sz val="9"/>
      <name val="Arial CE"/>
      <family val="2"/>
    </font>
    <font>
      <sz val="9"/>
      <name val="Arial"/>
      <family val="2"/>
    </font>
    <font>
      <b/>
      <sz val="13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0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6" fillId="19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1" borderId="7" applyNumberFormat="0" applyFont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64" fillId="28" borderId="0" applyNumberFormat="0" applyBorder="0" applyAlignment="0" applyProtection="0"/>
    <xf numFmtId="0" fontId="65" fillId="29" borderId="8" applyNumberFormat="0" applyAlignment="0" applyProtection="0"/>
    <xf numFmtId="0" fontId="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0" borderId="0" applyNumberFormat="0" applyBorder="0" applyAlignment="0" applyProtection="0"/>
    <xf numFmtId="0" fontId="69" fillId="31" borderId="0" applyNumberFormat="0" applyBorder="0" applyAlignment="0" applyProtection="0"/>
    <xf numFmtId="0" fontId="70" fillId="29" borderId="1" applyNumberFormat="0" applyAlignment="0" applyProtection="0"/>
    <xf numFmtId="9" fontId="0" fillId="0" borderId="0" applyFont="0" applyFill="0" applyBorder="0" applyAlignment="0" applyProtection="0"/>
  </cellStyleXfs>
  <cellXfs count="522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32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5" fillId="32" borderId="10" xfId="0" applyFont="1" applyFill="1" applyBorder="1" applyAlignment="1">
      <alignment vertical="center"/>
    </xf>
    <xf numFmtId="49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vertical="center" wrapText="1"/>
    </xf>
    <xf numFmtId="3" fontId="5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3" fontId="6" fillId="32" borderId="10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5" fillId="0" borderId="10" xfId="0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Fill="1" applyBorder="1" applyAlignment="1">
      <alignment wrapText="1"/>
    </xf>
    <xf numFmtId="173" fontId="4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wrapText="1"/>
    </xf>
    <xf numFmtId="3" fontId="15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0" fillId="32" borderId="10" xfId="0" applyFont="1" applyFill="1" applyBorder="1" applyAlignment="1">
      <alignment/>
    </xf>
    <xf numFmtId="0" fontId="1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13" fillId="32" borderId="10" xfId="0" applyFont="1" applyFill="1" applyBorder="1" applyAlignment="1">
      <alignment vertical="center"/>
    </xf>
    <xf numFmtId="49" fontId="13" fillId="32" borderId="10" xfId="0" applyNumberFormat="1" applyFont="1" applyFill="1" applyBorder="1" applyAlignment="1">
      <alignment vertical="center"/>
    </xf>
    <xf numFmtId="0" fontId="13" fillId="32" borderId="10" xfId="0" applyFont="1" applyFill="1" applyBorder="1" applyAlignment="1">
      <alignment vertical="center" wrapText="1"/>
    </xf>
    <xf numFmtId="3" fontId="13" fillId="32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vertical="center" wrapText="1"/>
    </xf>
    <xf numFmtId="3" fontId="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 wrapText="1"/>
    </xf>
    <xf numFmtId="3" fontId="13" fillId="0" borderId="10" xfId="0" applyNumberFormat="1" applyFont="1" applyFill="1" applyBorder="1" applyAlignment="1">
      <alignment vertical="center"/>
    </xf>
    <xf numFmtId="3" fontId="1" fillId="32" borderId="10" xfId="0" applyNumberFormat="1" applyFont="1" applyFill="1" applyBorder="1" applyAlignment="1">
      <alignment vertical="center"/>
    </xf>
    <xf numFmtId="0" fontId="1" fillId="0" borderId="0" xfId="0" applyFont="1" applyAlignment="1">
      <alignment wrapText="1"/>
    </xf>
    <xf numFmtId="3" fontId="16" fillId="0" borderId="10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3" fillId="0" borderId="0" xfId="0" applyFont="1" applyAlignment="1">
      <alignment/>
    </xf>
    <xf numFmtId="0" fontId="1" fillId="0" borderId="0" xfId="0" applyFont="1" applyFill="1" applyAlignment="1">
      <alignment/>
    </xf>
    <xf numFmtId="0" fontId="13" fillId="32" borderId="10" xfId="0" applyFont="1" applyFill="1" applyBorder="1" applyAlignment="1">
      <alignment horizontal="left" vertical="center" wrapText="1"/>
    </xf>
    <xf numFmtId="49" fontId="18" fillId="32" borderId="10" xfId="0" applyNumberFormat="1" applyFont="1" applyFill="1" applyBorder="1" applyAlignment="1">
      <alignment/>
    </xf>
    <xf numFmtId="0" fontId="18" fillId="32" borderId="10" xfId="0" applyFont="1" applyFill="1" applyBorder="1" applyAlignment="1">
      <alignment/>
    </xf>
    <xf numFmtId="3" fontId="18" fillId="32" borderId="10" xfId="0" applyNumberFormat="1" applyFont="1" applyFill="1" applyBorder="1" applyAlignment="1">
      <alignment/>
    </xf>
    <xf numFmtId="0" fontId="18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73" fontId="1" fillId="0" borderId="10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49" fontId="18" fillId="32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vertical="center"/>
    </xf>
    <xf numFmtId="3" fontId="18" fillId="32" borderId="10" xfId="0" applyNumberFormat="1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3" fontId="4" fillId="32" borderId="10" xfId="0" applyNumberFormat="1" applyFont="1" applyFill="1" applyBorder="1" applyAlignment="1">
      <alignment vertical="center"/>
    </xf>
    <xf numFmtId="173" fontId="13" fillId="32" borderId="10" xfId="0" applyNumberFormat="1" applyFont="1" applyFill="1" applyBorder="1" applyAlignment="1">
      <alignment vertical="center"/>
    </xf>
    <xf numFmtId="0" fontId="13" fillId="0" borderId="1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49" fontId="18" fillId="32" borderId="10" xfId="0" applyNumberFormat="1" applyFont="1" applyFill="1" applyBorder="1" applyAlignment="1">
      <alignment vertical="center" shrinkToFit="1"/>
    </xf>
    <xf numFmtId="3" fontId="0" fillId="0" borderId="0" xfId="0" applyNumberFormat="1" applyAlignment="1">
      <alignment vertical="center"/>
    </xf>
    <xf numFmtId="0" fontId="4" fillId="32" borderId="11" xfId="0" applyFont="1" applyFill="1" applyBorder="1" applyAlignment="1">
      <alignment vertical="center"/>
    </xf>
    <xf numFmtId="3" fontId="4" fillId="32" borderId="11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shrinkToFit="1"/>
    </xf>
    <xf numFmtId="3" fontId="4" fillId="33" borderId="0" xfId="0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7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3" fontId="4" fillId="32" borderId="10" xfId="0" applyNumberFormat="1" applyFont="1" applyFill="1" applyBorder="1" applyAlignment="1">
      <alignment/>
    </xf>
    <xf numFmtId="3" fontId="5" fillId="32" borderId="10" xfId="0" applyNumberFormat="1" applyFont="1" applyFill="1" applyBorder="1" applyAlignment="1">
      <alignment/>
    </xf>
    <xf numFmtId="173" fontId="4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 wrapText="1"/>
    </xf>
    <xf numFmtId="0" fontId="0" fillId="32" borderId="10" xfId="0" applyFill="1" applyBorder="1" applyAlignment="1">
      <alignment/>
    </xf>
    <xf numFmtId="173" fontId="0" fillId="32" borderId="10" xfId="0" applyNumberFormat="1" applyFill="1" applyBorder="1" applyAlignment="1">
      <alignment/>
    </xf>
    <xf numFmtId="0" fontId="4" fillId="32" borderId="11" xfId="0" applyFont="1" applyFill="1" applyBorder="1" applyAlignment="1">
      <alignment vertical="center" shrinkToFit="1"/>
    </xf>
    <xf numFmtId="0" fontId="4" fillId="32" borderId="10" xfId="0" applyFont="1" applyFill="1" applyBorder="1" applyAlignment="1">
      <alignment vertical="center" wrapText="1" shrinkToFit="1"/>
    </xf>
    <xf numFmtId="173" fontId="0" fillId="32" borderId="10" xfId="0" applyNumberFormat="1" applyFont="1" applyFill="1" applyBorder="1" applyAlignment="1">
      <alignment/>
    </xf>
    <xf numFmtId="0" fontId="4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9" fillId="32" borderId="10" xfId="0" applyFont="1" applyFill="1" applyBorder="1" applyAlignment="1">
      <alignment horizontal="centerContinuous"/>
    </xf>
    <xf numFmtId="0" fontId="4" fillId="32" borderId="10" xfId="0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0" fillId="0" borderId="10" xfId="0" applyNumberForma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32" borderId="12" xfId="0" applyFont="1" applyFill="1" applyBorder="1" applyAlignment="1">
      <alignment/>
    </xf>
    <xf numFmtId="0" fontId="0" fillId="32" borderId="13" xfId="0" applyFont="1" applyFill="1" applyBorder="1" applyAlignment="1">
      <alignment vertical="center" wrapText="1"/>
    </xf>
    <xf numFmtId="3" fontId="0" fillId="32" borderId="10" xfId="0" applyNumberFormat="1" applyFill="1" applyBorder="1" applyAlignment="1">
      <alignment vertical="center"/>
    </xf>
    <xf numFmtId="3" fontId="0" fillId="32" borderId="10" xfId="0" applyNumberFormat="1" applyFont="1" applyFill="1" applyBorder="1" applyAlignment="1">
      <alignment vertical="center"/>
    </xf>
    <xf numFmtId="3" fontId="4" fillId="34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9" fillId="32" borderId="10" xfId="0" applyFont="1" applyFill="1" applyBorder="1" applyAlignment="1">
      <alignment horizontal="centerContinuous" vertical="center" wrapText="1"/>
    </xf>
    <xf numFmtId="0" fontId="9" fillId="0" borderId="10" xfId="0" applyFont="1" applyFill="1" applyBorder="1" applyAlignment="1">
      <alignment vertical="center" wrapText="1"/>
    </xf>
    <xf numFmtId="3" fontId="8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 wrapText="1"/>
    </xf>
    <xf numFmtId="0" fontId="9" fillId="32" borderId="10" xfId="0" applyFont="1" applyFill="1" applyBorder="1" applyAlignment="1">
      <alignment vertical="center" wrapText="1"/>
    </xf>
    <xf numFmtId="3" fontId="9" fillId="32" borderId="10" xfId="0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justify" vertical="center" wrapText="1"/>
    </xf>
    <xf numFmtId="0" fontId="4" fillId="32" borderId="10" xfId="0" applyFont="1" applyFill="1" applyBorder="1" applyAlignment="1">
      <alignment horizontal="centerContinuous"/>
    </xf>
    <xf numFmtId="0" fontId="24" fillId="0" borderId="10" xfId="0" applyFont="1" applyFill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4" fillId="35" borderId="10" xfId="0" applyFont="1" applyFill="1" applyBorder="1" applyAlignment="1">
      <alignment wrapText="1"/>
    </xf>
    <xf numFmtId="3" fontId="4" fillId="35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centerContinuous" vertical="center"/>
    </xf>
    <xf numFmtId="3" fontId="0" fillId="0" borderId="10" xfId="0" applyNumberFormat="1" applyFont="1" applyBorder="1" applyAlignment="1">
      <alignment vertical="center"/>
    </xf>
    <xf numFmtId="0" fontId="0" fillId="0" borderId="0" xfId="0" applyFont="1" applyFill="1" applyAlignment="1">
      <alignment horizontal="centerContinuous" vertical="center"/>
    </xf>
    <xf numFmtId="3" fontId="0" fillId="0" borderId="0" xfId="0" applyNumberFormat="1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32" borderId="10" xfId="0" applyFont="1" applyFill="1" applyBorder="1" applyAlignment="1">
      <alignment horizontal="centerContinuous" vertical="center"/>
    </xf>
    <xf numFmtId="3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/>
    </xf>
    <xf numFmtId="49" fontId="1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vertical="center" wrapText="1"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25" fillId="0" borderId="10" xfId="0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/>
    </xf>
    <xf numFmtId="0" fontId="9" fillId="35" borderId="10" xfId="0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/>
    </xf>
    <xf numFmtId="3" fontId="4" fillId="35" borderId="1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/>
    </xf>
    <xf numFmtId="3" fontId="8" fillId="0" borderId="10" xfId="0" applyNumberFormat="1" applyFont="1" applyFill="1" applyBorder="1" applyAlignment="1">
      <alignment/>
    </xf>
    <xf numFmtId="3" fontId="8" fillId="0" borderId="1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3" fontId="9" fillId="35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3" fontId="0" fillId="0" borderId="11" xfId="0" applyNumberFormat="1" applyFill="1" applyBorder="1" applyAlignment="1">
      <alignment vertical="center"/>
    </xf>
    <xf numFmtId="3" fontId="0" fillId="0" borderId="14" xfId="0" applyNumberFormat="1" applyFill="1" applyBorder="1" applyAlignment="1">
      <alignment vertical="center"/>
    </xf>
    <xf numFmtId="3" fontId="4" fillId="35" borderId="11" xfId="0" applyNumberFormat="1" applyFont="1" applyFill="1" applyBorder="1" applyAlignment="1">
      <alignment vertical="center"/>
    </xf>
    <xf numFmtId="0" fontId="4" fillId="0" borderId="10" xfId="0" applyFont="1" applyBorder="1" applyAlignment="1">
      <alignment/>
    </xf>
    <xf numFmtId="0" fontId="9" fillId="35" borderId="10" xfId="0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" fontId="9" fillId="35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35" borderId="10" xfId="0" applyFont="1" applyFill="1" applyBorder="1" applyAlignment="1">
      <alignment vertical="center" wrapText="1"/>
    </xf>
    <xf numFmtId="3" fontId="1" fillId="35" borderId="10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13" fillId="32" borderId="12" xfId="0" applyFont="1" applyFill="1" applyBorder="1" applyAlignment="1">
      <alignment horizontal="center" vertical="center" wrapText="1"/>
    </xf>
    <xf numFmtId="3" fontId="13" fillId="32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vertical="center"/>
    </xf>
    <xf numFmtId="3" fontId="1" fillId="0" borderId="12" xfId="0" applyNumberFormat="1" applyFont="1" applyFill="1" applyBorder="1" applyAlignment="1">
      <alignment horizontal="right" vertical="center"/>
    </xf>
    <xf numFmtId="3" fontId="13" fillId="0" borderId="12" xfId="0" applyNumberFormat="1" applyFont="1" applyFill="1" applyBorder="1" applyAlignment="1">
      <alignment vertical="center"/>
    </xf>
    <xf numFmtId="3" fontId="1" fillId="0" borderId="12" xfId="0" applyNumberFormat="1" applyFont="1" applyBorder="1" applyAlignment="1">
      <alignment/>
    </xf>
    <xf numFmtId="3" fontId="1" fillId="36" borderId="12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3" fontId="18" fillId="32" borderId="12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3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0" fontId="4" fillId="37" borderId="10" xfId="0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3" fontId="0" fillId="37" borderId="10" xfId="0" applyNumberFormat="1" applyFill="1" applyBorder="1" applyAlignment="1">
      <alignment/>
    </xf>
    <xf numFmtId="3" fontId="1" fillId="37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" fillId="36" borderId="10" xfId="0" applyNumberFormat="1" applyFont="1" applyFill="1" applyBorder="1" applyAlignment="1">
      <alignment horizontal="right" vertical="center"/>
    </xf>
    <xf numFmtId="3" fontId="13" fillId="37" borderId="10" xfId="0" applyNumberFormat="1" applyFont="1" applyFill="1" applyBorder="1" applyAlignment="1">
      <alignment horizontal="right" vertical="center"/>
    </xf>
    <xf numFmtId="0" fontId="13" fillId="37" borderId="10" xfId="0" applyFont="1" applyFill="1" applyBorder="1" applyAlignment="1">
      <alignment horizontal="right" vertical="center"/>
    </xf>
    <xf numFmtId="0" fontId="1" fillId="37" borderId="10" xfId="0" applyFont="1" applyFill="1" applyBorder="1" applyAlignment="1">
      <alignment horizontal="right" vertical="center"/>
    </xf>
    <xf numFmtId="3" fontId="1" fillId="37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 horizontal="right" vertical="center"/>
    </xf>
    <xf numFmtId="1" fontId="13" fillId="0" borderId="10" xfId="0" applyNumberFormat="1" applyFont="1" applyBorder="1" applyAlignment="1">
      <alignment horizontal="right" vertical="center"/>
    </xf>
    <xf numFmtId="1" fontId="13" fillId="37" borderId="10" xfId="0" applyNumberFormat="1" applyFont="1" applyFill="1" applyBorder="1" applyAlignment="1">
      <alignment horizontal="right" vertical="center"/>
    </xf>
    <xf numFmtId="1" fontId="13" fillId="0" borderId="10" xfId="0" applyNumberFormat="1" applyFont="1" applyBorder="1" applyAlignment="1">
      <alignment/>
    </xf>
    <xf numFmtId="1" fontId="13" fillId="37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 vertical="center"/>
    </xf>
    <xf numFmtId="3" fontId="13" fillId="35" borderId="10" xfId="0" applyNumberFormat="1" applyFont="1" applyFill="1" applyBorder="1" applyAlignment="1">
      <alignment vertical="center"/>
    </xf>
    <xf numFmtId="3" fontId="13" fillId="35" borderId="12" xfId="0" applyNumberFormat="1" applyFont="1" applyFill="1" applyBorder="1" applyAlignment="1">
      <alignment vertical="center"/>
    </xf>
    <xf numFmtId="1" fontId="4" fillId="37" borderId="10" xfId="0" applyNumberFormat="1" applyFont="1" applyFill="1" applyBorder="1" applyAlignment="1">
      <alignment/>
    </xf>
    <xf numFmtId="3" fontId="18" fillId="32" borderId="12" xfId="0" applyNumberFormat="1" applyFont="1" applyFill="1" applyBorder="1" applyAlignment="1">
      <alignment vertical="center"/>
    </xf>
    <xf numFmtId="0" fontId="0" fillId="37" borderId="10" xfId="0" applyFill="1" applyBorder="1" applyAlignment="1">
      <alignment/>
    </xf>
    <xf numFmtId="1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1" fontId="1" fillId="0" borderId="10" xfId="0" applyNumberFormat="1" applyFont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3" fontId="1" fillId="37" borderId="10" xfId="0" applyNumberFormat="1" applyFont="1" applyFill="1" applyBorder="1" applyAlignment="1">
      <alignment vertical="center"/>
    </xf>
    <xf numFmtId="0" fontId="1" fillId="37" borderId="10" xfId="0" applyFont="1" applyFill="1" applyBorder="1" applyAlignment="1">
      <alignment vertical="center"/>
    </xf>
    <xf numFmtId="3" fontId="13" fillId="37" borderId="10" xfId="0" applyNumberFormat="1" applyFont="1" applyFill="1" applyBorder="1" applyAlignment="1">
      <alignment vertical="center"/>
    </xf>
    <xf numFmtId="0" fontId="13" fillId="37" borderId="10" xfId="0" applyFont="1" applyFill="1" applyBorder="1" applyAlignment="1">
      <alignment vertical="center"/>
    </xf>
    <xf numFmtId="3" fontId="6" fillId="0" borderId="10" xfId="0" applyNumberFormat="1" applyFont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37" borderId="10" xfId="0" applyNumberFormat="1" applyFont="1" applyFill="1" applyBorder="1" applyAlignment="1">
      <alignment horizontal="right" vertical="center"/>
    </xf>
    <xf numFmtId="1" fontId="5" fillId="37" borderId="10" xfId="0" applyNumberFormat="1" applyFont="1" applyFill="1" applyBorder="1" applyAlignment="1">
      <alignment horizontal="right" vertical="center"/>
    </xf>
    <xf numFmtId="0" fontId="5" fillId="37" borderId="10" xfId="0" applyFont="1" applyFill="1" applyBorder="1" applyAlignment="1">
      <alignment horizontal="center" vertical="center" wrapText="1"/>
    </xf>
    <xf numFmtId="3" fontId="5" fillId="37" borderId="10" xfId="0" applyNumberFormat="1" applyFont="1" applyFill="1" applyBorder="1" applyAlignment="1">
      <alignment/>
    </xf>
    <xf numFmtId="3" fontId="0" fillId="36" borderId="10" xfId="0" applyNumberFormat="1" applyFill="1" applyBorder="1" applyAlignment="1">
      <alignment/>
    </xf>
    <xf numFmtId="3" fontId="4" fillId="36" borderId="10" xfId="0" applyNumberFormat="1" applyFont="1" applyFill="1" applyBorder="1" applyAlignment="1">
      <alignment/>
    </xf>
    <xf numFmtId="3" fontId="0" fillId="36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9" fillId="35" borderId="12" xfId="0" applyNumberFormat="1" applyFont="1" applyFill="1" applyBorder="1" applyAlignment="1">
      <alignment vertical="center"/>
    </xf>
    <xf numFmtId="3" fontId="4" fillId="35" borderId="14" xfId="0" applyNumberFormat="1" applyFont="1" applyFill="1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4" fillId="35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10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3" fontId="26" fillId="0" borderId="0" xfId="0" applyNumberFormat="1" applyFont="1" applyFill="1" applyBorder="1" applyAlignment="1">
      <alignment horizontal="center" vertical="center"/>
    </xf>
    <xf numFmtId="177" fontId="0" fillId="0" borderId="10" xfId="40" applyNumberFormat="1" applyFont="1" applyBorder="1" applyAlignment="1">
      <alignment horizontal="right"/>
    </xf>
    <xf numFmtId="0" fontId="26" fillId="32" borderId="10" xfId="0" applyFont="1" applyFill="1" applyBorder="1" applyAlignment="1">
      <alignment horizontal="center" vertical="center" wrapText="1"/>
    </xf>
    <xf numFmtId="3" fontId="26" fillId="32" borderId="10" xfId="0" applyNumberFormat="1" applyFont="1" applyFill="1" applyBorder="1" applyAlignment="1">
      <alignment horizontal="center" vertical="center"/>
    </xf>
    <xf numFmtId="3" fontId="26" fillId="32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right" vertical="top" wrapText="1"/>
    </xf>
    <xf numFmtId="186" fontId="0" fillId="0" borderId="0" xfId="0" applyNumberFormat="1" applyAlignment="1">
      <alignment/>
    </xf>
    <xf numFmtId="0" fontId="31" fillId="0" borderId="10" xfId="0" applyFont="1" applyFill="1" applyBorder="1" applyAlignment="1">
      <alignment/>
    </xf>
    <xf numFmtId="0" fontId="4" fillId="39" borderId="10" xfId="0" applyFont="1" applyFill="1" applyBorder="1" applyAlignment="1">
      <alignment vertical="center" wrapText="1"/>
    </xf>
    <xf numFmtId="3" fontId="22" fillId="0" borderId="1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4" fontId="22" fillId="0" borderId="10" xfId="0" applyNumberFormat="1" applyFont="1" applyFill="1" applyBorder="1" applyAlignment="1">
      <alignment horizontal="right" wrapText="1"/>
    </xf>
    <xf numFmtId="3" fontId="22" fillId="0" borderId="10" xfId="0" applyNumberFormat="1" applyFont="1" applyFill="1" applyBorder="1" applyAlignment="1">
      <alignment horizontal="right" wrapText="1"/>
    </xf>
    <xf numFmtId="3" fontId="5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Fill="1" applyBorder="1" applyAlignment="1">
      <alignment horizontal="right" wrapText="1"/>
    </xf>
    <xf numFmtId="0" fontId="22" fillId="0" borderId="10" xfId="0" applyFont="1" applyFill="1" applyBorder="1" applyAlignment="1">
      <alignment horizontal="right" wrapText="1"/>
    </xf>
    <xf numFmtId="0" fontId="4" fillId="39" borderId="10" xfId="0" applyFont="1" applyFill="1" applyBorder="1" applyAlignment="1">
      <alignment/>
    </xf>
    <xf numFmtId="3" fontId="22" fillId="39" borderId="10" xfId="0" applyNumberFormat="1" applyFont="1" applyFill="1" applyBorder="1" applyAlignment="1">
      <alignment horizontal="right" wrapText="1"/>
    </xf>
    <xf numFmtId="3" fontId="5" fillId="39" borderId="10" xfId="0" applyNumberFormat="1" applyFont="1" applyFill="1" applyBorder="1" applyAlignment="1">
      <alignment horizontal="right" wrapText="1"/>
    </xf>
    <xf numFmtId="1" fontId="4" fillId="0" borderId="10" xfId="0" applyNumberFormat="1" applyFont="1" applyFill="1" applyBorder="1" applyAlignment="1">
      <alignment/>
    </xf>
    <xf numFmtId="174" fontId="22" fillId="0" borderId="10" xfId="0" applyNumberFormat="1" applyFont="1" applyFill="1" applyBorder="1" applyAlignment="1">
      <alignment horizontal="right" wrapText="1"/>
    </xf>
    <xf numFmtId="3" fontId="4" fillId="0" borderId="10" xfId="0" applyNumberFormat="1" applyFont="1" applyBorder="1" applyAlignment="1">
      <alignment horizontal="right"/>
    </xf>
    <xf numFmtId="185" fontId="4" fillId="0" borderId="10" xfId="0" applyNumberFormat="1" applyFont="1" applyFill="1" applyBorder="1" applyAlignment="1">
      <alignment/>
    </xf>
    <xf numFmtId="185" fontId="4" fillId="0" borderId="10" xfId="0" applyNumberFormat="1" applyFont="1" applyFill="1" applyBorder="1" applyAlignment="1">
      <alignment vertical="center"/>
    </xf>
    <xf numFmtId="0" fontId="4" fillId="40" borderId="10" xfId="0" applyFont="1" applyFill="1" applyBorder="1" applyAlignment="1">
      <alignment vertical="center" wrapText="1"/>
    </xf>
    <xf numFmtId="0" fontId="4" fillId="40" borderId="10" xfId="0" applyFont="1" applyFill="1" applyBorder="1" applyAlignment="1">
      <alignment/>
    </xf>
    <xf numFmtId="0" fontId="22" fillId="40" borderId="10" xfId="0" applyFont="1" applyFill="1" applyBorder="1" applyAlignment="1">
      <alignment horizontal="right" wrapText="1"/>
    </xf>
    <xf numFmtId="3" fontId="5" fillId="40" borderId="10" xfId="0" applyNumberFormat="1" applyFont="1" applyFill="1" applyBorder="1" applyAlignment="1">
      <alignment horizontal="right" wrapText="1"/>
    </xf>
    <xf numFmtId="0" fontId="20" fillId="0" borderId="0" xfId="0" applyFont="1" applyAlignment="1">
      <alignment/>
    </xf>
    <xf numFmtId="0" fontId="30" fillId="0" borderId="0" xfId="0" applyFont="1" applyAlignment="1">
      <alignment vertical="center" wrapText="1"/>
    </xf>
    <xf numFmtId="0" fontId="29" fillId="41" borderId="10" xfId="0" applyFont="1" applyFill="1" applyBorder="1" applyAlignment="1">
      <alignment vertical="center" wrapText="1"/>
    </xf>
    <xf numFmtId="0" fontId="29" fillId="41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/>
    </xf>
    <xf numFmtId="3" fontId="30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31" fillId="0" borderId="10" xfId="0" applyNumberFormat="1" applyFont="1" applyBorder="1" applyAlignment="1">
      <alignment/>
    </xf>
    <xf numFmtId="0" fontId="20" fillId="42" borderId="10" xfId="0" applyFont="1" applyFill="1" applyBorder="1" applyAlignment="1">
      <alignment/>
    </xf>
    <xf numFmtId="0" fontId="20" fillId="42" borderId="10" xfId="0" applyFont="1" applyFill="1" applyBorder="1" applyAlignment="1">
      <alignment vertical="center" wrapText="1"/>
    </xf>
    <xf numFmtId="0" fontId="22" fillId="42" borderId="10" xfId="0" applyFont="1" applyFill="1" applyBorder="1" applyAlignment="1">
      <alignment horizontal="right" wrapText="1"/>
    </xf>
    <xf numFmtId="3" fontId="5" fillId="42" borderId="10" xfId="0" applyNumberFormat="1" applyFont="1" applyFill="1" applyBorder="1" applyAlignment="1">
      <alignment horizontal="right" wrapText="1"/>
    </xf>
    <xf numFmtId="0" fontId="4" fillId="8" borderId="10" xfId="0" applyFont="1" applyFill="1" applyBorder="1" applyAlignment="1">
      <alignment vertical="center" wrapText="1"/>
    </xf>
    <xf numFmtId="3" fontId="5" fillId="8" borderId="10" xfId="0" applyNumberFormat="1" applyFont="1" applyFill="1" applyBorder="1" applyAlignment="1">
      <alignment horizontal="right" wrapText="1"/>
    </xf>
    <xf numFmtId="185" fontId="5" fillId="8" borderId="10" xfId="0" applyNumberFormat="1" applyFont="1" applyFill="1" applyBorder="1" applyAlignment="1">
      <alignment/>
    </xf>
    <xf numFmtId="0" fontId="5" fillId="8" borderId="10" xfId="0" applyFont="1" applyFill="1" applyBorder="1" applyAlignment="1">
      <alignment vertical="center" wrapText="1"/>
    </xf>
    <xf numFmtId="3" fontId="5" fillId="8" borderId="10" xfId="0" applyNumberFormat="1" applyFont="1" applyFill="1" applyBorder="1" applyAlignment="1">
      <alignment/>
    </xf>
    <xf numFmtId="0" fontId="4" fillId="37" borderId="10" xfId="0" applyFont="1" applyFill="1" applyBorder="1" applyAlignment="1">
      <alignment vertical="center" wrapText="1"/>
    </xf>
    <xf numFmtId="3" fontId="5" fillId="37" borderId="10" xfId="0" applyNumberFormat="1" applyFont="1" applyFill="1" applyBorder="1" applyAlignment="1">
      <alignment horizontal="right" wrapText="1"/>
    </xf>
    <xf numFmtId="185" fontId="5" fillId="37" borderId="10" xfId="0" applyNumberFormat="1" applyFont="1" applyFill="1" applyBorder="1" applyAlignment="1">
      <alignment/>
    </xf>
    <xf numFmtId="0" fontId="5" fillId="37" borderId="10" xfId="0" applyFont="1" applyFill="1" applyBorder="1" applyAlignment="1">
      <alignment vertical="center" wrapText="1"/>
    </xf>
    <xf numFmtId="0" fontId="5" fillId="40" borderId="10" xfId="0" applyFont="1" applyFill="1" applyBorder="1" applyAlignment="1">
      <alignment vertical="center" wrapText="1"/>
    </xf>
    <xf numFmtId="173" fontId="4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73" fontId="0" fillId="0" borderId="10" xfId="0" applyNumberFormat="1" applyBorder="1" applyAlignment="1">
      <alignment vertical="center"/>
    </xf>
    <xf numFmtId="0" fontId="30" fillId="0" borderId="10" xfId="0" applyFont="1" applyFill="1" applyBorder="1" applyAlignment="1">
      <alignment vertical="center" wrapText="1"/>
    </xf>
    <xf numFmtId="3" fontId="32" fillId="0" borderId="10" xfId="0" applyNumberFormat="1" applyFont="1" applyBorder="1" applyAlignment="1">
      <alignment vertical="center" wrapText="1"/>
    </xf>
    <xf numFmtId="0" fontId="0" fillId="32" borderId="10" xfId="0" applyFill="1" applyBorder="1" applyAlignment="1">
      <alignment vertical="center"/>
    </xf>
    <xf numFmtId="173" fontId="0" fillId="32" borderId="10" xfId="0" applyNumberFormat="1" applyFill="1" applyBorder="1" applyAlignment="1">
      <alignment vertical="center"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Continuous" vertical="center" wrapText="1"/>
    </xf>
    <xf numFmtId="0" fontId="24" fillId="0" borderId="10" xfId="0" applyFont="1" applyBorder="1" applyAlignment="1">
      <alignment horizontal="right" vertical="center" wrapText="1"/>
    </xf>
    <xf numFmtId="3" fontId="24" fillId="0" borderId="10" xfId="0" applyNumberFormat="1" applyFont="1" applyBorder="1" applyAlignment="1">
      <alignment horizontal="right" vertical="center"/>
    </xf>
    <xf numFmtId="3" fontId="24" fillId="0" borderId="10" xfId="0" applyNumberFormat="1" applyFont="1" applyBorder="1" applyAlignment="1">
      <alignment horizontal="center" vertical="center" wrapText="1"/>
    </xf>
    <xf numFmtId="3" fontId="24" fillId="43" borderId="10" xfId="0" applyNumberFormat="1" applyFont="1" applyFill="1" applyBorder="1" applyAlignment="1">
      <alignment horizontal="right" vertical="center"/>
    </xf>
    <xf numFmtId="49" fontId="24" fillId="0" borderId="10" xfId="0" applyNumberFormat="1" applyFont="1" applyBorder="1" applyAlignment="1">
      <alignment horizontal="centerContinuous" vertical="center"/>
    </xf>
    <xf numFmtId="3" fontId="24" fillId="0" borderId="10" xfId="0" applyNumberFormat="1" applyFont="1" applyBorder="1" applyAlignment="1">
      <alignment horizontal="center" vertical="center"/>
    </xf>
    <xf numFmtId="3" fontId="24" fillId="43" borderId="10" xfId="0" applyNumberFormat="1" applyFont="1" applyFill="1" applyBorder="1" applyAlignment="1">
      <alignment horizontal="right"/>
    </xf>
    <xf numFmtId="0" fontId="24" fillId="43" borderId="10" xfId="0" applyFont="1" applyFill="1" applyBorder="1" applyAlignment="1">
      <alignment horizontal="left" vertical="center" wrapText="1"/>
    </xf>
    <xf numFmtId="0" fontId="24" fillId="43" borderId="10" xfId="0" applyNumberFormat="1" applyFont="1" applyFill="1" applyBorder="1" applyAlignment="1" quotePrefix="1">
      <alignment horizontal="center" vertical="center"/>
    </xf>
    <xf numFmtId="188" fontId="35" fillId="43" borderId="10" xfId="40" applyNumberFormat="1" applyFont="1" applyFill="1" applyBorder="1" applyAlignment="1">
      <alignment horizontal="right"/>
    </xf>
    <xf numFmtId="3" fontId="35" fillId="43" borderId="10" xfId="0" applyNumberFormat="1" applyFont="1" applyFill="1" applyBorder="1" applyAlignment="1">
      <alignment horizontal="right"/>
    </xf>
    <xf numFmtId="0" fontId="18" fillId="43" borderId="10" xfId="0" applyFont="1" applyFill="1" applyBorder="1" applyAlignment="1">
      <alignment horizontal="left" vertical="center" wrapText="1"/>
    </xf>
    <xf numFmtId="0" fontId="18" fillId="43" borderId="10" xfId="0" applyNumberFormat="1" applyFont="1" applyFill="1" applyBorder="1" applyAlignment="1" quotePrefix="1">
      <alignment horizontal="center" vertical="center"/>
    </xf>
    <xf numFmtId="188" fontId="36" fillId="43" borderId="10" xfId="40" applyNumberFormat="1" applyFont="1" applyFill="1" applyBorder="1" applyAlignment="1">
      <alignment horizontal="right"/>
    </xf>
    <xf numFmtId="3" fontId="36" fillId="43" borderId="10" xfId="0" applyNumberFormat="1" applyFont="1" applyFill="1" applyBorder="1" applyAlignment="1">
      <alignment horizontal="right"/>
    </xf>
    <xf numFmtId="3" fontId="18" fillId="43" borderId="10" xfId="0" applyNumberFormat="1" applyFont="1" applyFill="1" applyBorder="1" applyAlignment="1">
      <alignment horizontal="right"/>
    </xf>
    <xf numFmtId="49" fontId="24" fillId="0" borderId="10" xfId="0" applyNumberFormat="1" applyFont="1" applyBorder="1" applyAlignment="1" quotePrefix="1">
      <alignment horizontal="centerContinuous" vertical="center"/>
    </xf>
    <xf numFmtId="3" fontId="24" fillId="43" borderId="10" xfId="0" applyNumberFormat="1" applyFont="1" applyFill="1" applyBorder="1" applyAlignment="1">
      <alignment/>
    </xf>
    <xf numFmtId="3" fontId="24" fillId="43" borderId="10" xfId="40" applyNumberFormat="1" applyFont="1" applyFill="1" applyBorder="1" applyAlignment="1">
      <alignment/>
    </xf>
    <xf numFmtId="3" fontId="18" fillId="43" borderId="10" xfId="40" applyNumberFormat="1" applyFont="1" applyFill="1" applyBorder="1" applyAlignment="1">
      <alignment/>
    </xf>
    <xf numFmtId="3" fontId="35" fillId="43" borderId="10" xfId="4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0" xfId="0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/>
    </xf>
    <xf numFmtId="187" fontId="4" fillId="0" borderId="0" xfId="0" applyNumberFormat="1" applyFont="1" applyFill="1" applyBorder="1" applyAlignment="1">
      <alignment horizontal="center" vertical="center"/>
    </xf>
    <xf numFmtId="187" fontId="4" fillId="0" borderId="0" xfId="0" applyNumberFormat="1" applyFont="1" applyFill="1" applyBorder="1" applyAlignment="1">
      <alignment horizontal="center"/>
    </xf>
    <xf numFmtId="187" fontId="0" fillId="0" borderId="0" xfId="0" applyNumberForma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2" fontId="5" fillId="0" borderId="0" xfId="0" applyNumberFormat="1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32" borderId="10" xfId="0" applyFont="1" applyFill="1" applyBorder="1" applyAlignment="1">
      <alignment horizontal="center"/>
    </xf>
    <xf numFmtId="0" fontId="5" fillId="0" borderId="0" xfId="0" applyFont="1" applyAlignment="1">
      <alignment horizontal="center" shrinkToFit="1"/>
    </xf>
    <xf numFmtId="0" fontId="5" fillId="0" borderId="0" xfId="0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 shrinkToFit="1"/>
    </xf>
    <xf numFmtId="0" fontId="4" fillId="32" borderId="15" xfId="0" applyFont="1" applyFill="1" applyBorder="1" applyAlignment="1">
      <alignment horizontal="center" vertical="center" wrapText="1" shrinkToFit="1"/>
    </xf>
    <xf numFmtId="0" fontId="4" fillId="32" borderId="1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textRotation="90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14" fontId="0" fillId="0" borderId="12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9" xfId="0" applyFont="1" applyBorder="1" applyAlignment="1">
      <alignment wrapText="1"/>
    </xf>
    <xf numFmtId="0" fontId="4" fillId="32" borderId="10" xfId="0" applyFont="1" applyFill="1" applyBorder="1" applyAlignment="1">
      <alignment horizontal="left"/>
    </xf>
    <xf numFmtId="0" fontId="4" fillId="32" borderId="12" xfId="0" applyFont="1" applyFill="1" applyBorder="1" applyAlignment="1">
      <alignment horizontal="center" wrapText="1"/>
    </xf>
    <xf numFmtId="0" fontId="4" fillId="32" borderId="15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32" borderId="10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6" fontId="4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22" fillId="32" borderId="12" xfId="0" applyFont="1" applyFill="1" applyBorder="1" applyAlignment="1">
      <alignment horizontal="center" wrapText="1"/>
    </xf>
    <xf numFmtId="0" fontId="22" fillId="32" borderId="15" xfId="0" applyFont="1" applyFill="1" applyBorder="1" applyAlignment="1">
      <alignment horizontal="center" wrapText="1"/>
    </xf>
    <xf numFmtId="0" fontId="22" fillId="32" borderId="13" xfId="0" applyFont="1" applyFill="1" applyBorder="1" applyAlignment="1">
      <alignment horizontal="center" wrapText="1"/>
    </xf>
    <xf numFmtId="3" fontId="26" fillId="0" borderId="12" xfId="0" applyNumberFormat="1" applyFont="1" applyBorder="1" applyAlignment="1">
      <alignment horizontal="center"/>
    </xf>
    <xf numFmtId="6" fontId="4" fillId="0" borderId="12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14" fontId="0" fillId="0" borderId="15" xfId="0" applyNumberFormat="1" applyFont="1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0" fillId="0" borderId="0" xfId="0" applyFont="1" applyAlignment="1">
      <alignment horizontal="center" vertical="center" wrapText="1"/>
    </xf>
    <xf numFmtId="2" fontId="21" fillId="0" borderId="0" xfId="0" applyNumberFormat="1" applyFont="1" applyBorder="1" applyAlignment="1">
      <alignment horizontal="center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12" xfId="0" applyFont="1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 shrinkToFit="1"/>
    </xf>
    <xf numFmtId="0" fontId="4" fillId="32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8" fillId="41" borderId="10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9" fillId="41" borderId="10" xfId="0" applyFont="1" applyFill="1" applyBorder="1" applyAlignment="1">
      <alignment horizontal="center" vertical="center" wrapText="1"/>
    </xf>
    <xf numFmtId="0" fontId="27" fillId="4" borderId="17" xfId="0" applyFont="1" applyFill="1" applyBorder="1" applyAlignment="1">
      <alignment horizontal="center"/>
    </xf>
    <xf numFmtId="0" fontId="27" fillId="4" borderId="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3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0" fontId="33" fillId="43" borderId="10" xfId="0" applyFont="1" applyFill="1" applyBorder="1" applyAlignment="1">
      <alignment horizontal="center" vertical="center"/>
    </xf>
    <xf numFmtId="0" fontId="34" fillId="43" borderId="10" xfId="0" applyFont="1" applyFill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" fillId="38" borderId="10" xfId="0" applyFont="1" applyFill="1" applyBorder="1" applyAlignment="1">
      <alignment horizontal="center" vertical="top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6" sqref="E16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3"/>
  <legacyDrawing r:id="rId2"/>
  <oleObjects>
    <oleObject progId="Document" dvAspect="DVASPECT_ICON" shapeId="751321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view="pageLayout" workbookViewId="0" topLeftCell="A1">
      <selection activeCell="E15" sqref="E15"/>
    </sheetView>
  </sheetViews>
  <sheetFormatPr defaultColWidth="9.140625" defaultRowHeight="12.75"/>
  <cols>
    <col min="2" max="2" width="38.00390625" style="0" customWidth="1"/>
    <col min="4" max="4" width="8.8515625" style="0" customWidth="1"/>
    <col min="5" max="5" width="8.00390625" style="0" customWidth="1"/>
  </cols>
  <sheetData>
    <row r="1" spans="1:10" s="3" customFormat="1" ht="15.75">
      <c r="A1" s="435" t="s">
        <v>172</v>
      </c>
      <c r="B1" s="435"/>
      <c r="C1" s="435"/>
      <c r="D1" s="435"/>
      <c r="E1" s="435"/>
      <c r="F1" s="435"/>
      <c r="G1" s="435"/>
      <c r="H1" s="435"/>
      <c r="I1" s="435"/>
      <c r="J1" s="435"/>
    </row>
    <row r="2" spans="1:10" s="3" customFormat="1" ht="21.75" customHeight="1">
      <c r="A2" s="433" t="s">
        <v>310</v>
      </c>
      <c r="B2" s="433"/>
      <c r="C2" s="433"/>
      <c r="D2" s="433"/>
      <c r="E2" s="433"/>
      <c r="F2" s="433"/>
      <c r="G2" s="433"/>
      <c r="H2" s="433"/>
      <c r="I2" s="433"/>
      <c r="J2" s="433"/>
    </row>
    <row r="3" spans="1:10" s="3" customFormat="1" ht="12.75" customHeight="1">
      <c r="A3" s="436" t="s">
        <v>311</v>
      </c>
      <c r="B3" s="295" t="s">
        <v>312</v>
      </c>
      <c r="C3" s="437" t="s">
        <v>313</v>
      </c>
      <c r="D3" s="438"/>
      <c r="E3" s="438"/>
      <c r="F3" s="439"/>
      <c r="G3" s="437" t="s">
        <v>324</v>
      </c>
      <c r="H3" s="438"/>
      <c r="I3" s="438"/>
      <c r="J3" s="439"/>
    </row>
    <row r="4" spans="1:10" s="223" customFormat="1" ht="51.75" customHeight="1">
      <c r="A4" s="436"/>
      <c r="B4" s="440" t="s">
        <v>314</v>
      </c>
      <c r="C4" s="296" t="s">
        <v>315</v>
      </c>
      <c r="D4" s="296" t="s">
        <v>316</v>
      </c>
      <c r="E4" s="296" t="s">
        <v>317</v>
      </c>
      <c r="F4" s="297" t="s">
        <v>318</v>
      </c>
      <c r="G4" s="296" t="s">
        <v>315</v>
      </c>
      <c r="H4" s="296" t="s">
        <v>316</v>
      </c>
      <c r="I4" s="296" t="s">
        <v>317</v>
      </c>
      <c r="J4" s="297" t="s">
        <v>318</v>
      </c>
    </row>
    <row r="5" spans="1:10" ht="12.75">
      <c r="A5" s="436"/>
      <c r="B5" s="441"/>
      <c r="C5" s="298" t="s">
        <v>319</v>
      </c>
      <c r="D5" s="298" t="s">
        <v>319</v>
      </c>
      <c r="E5" s="298" t="s">
        <v>320</v>
      </c>
      <c r="F5" s="295" t="s">
        <v>320</v>
      </c>
      <c r="G5" s="298" t="s">
        <v>319</v>
      </c>
      <c r="H5" s="298" t="s">
        <v>319</v>
      </c>
      <c r="I5" s="298" t="s">
        <v>320</v>
      </c>
      <c r="J5" s="295" t="s">
        <v>320</v>
      </c>
    </row>
    <row r="6" spans="1:10" s="302" customFormat="1" ht="12.75">
      <c r="A6" s="298" t="s">
        <v>100</v>
      </c>
      <c r="B6" s="299" t="s">
        <v>109</v>
      </c>
      <c r="C6" s="300">
        <v>4</v>
      </c>
      <c r="D6" s="300">
        <v>2</v>
      </c>
      <c r="E6" s="300">
        <v>0</v>
      </c>
      <c r="F6" s="301">
        <f aca="true" t="shared" si="0" ref="F6:F11">SUM(C6:E6)</f>
        <v>6</v>
      </c>
      <c r="G6" s="300">
        <v>3</v>
      </c>
      <c r="H6" s="300">
        <v>1</v>
      </c>
      <c r="I6" s="300">
        <v>0</v>
      </c>
      <c r="J6" s="301">
        <f aca="true" t="shared" si="1" ref="J6:J11">SUM(G6:I6)</f>
        <v>4</v>
      </c>
    </row>
    <row r="7" spans="1:10" ht="20.25" customHeight="1">
      <c r="A7" s="298" t="s">
        <v>101</v>
      </c>
      <c r="B7" s="299" t="s">
        <v>122</v>
      </c>
      <c r="C7" s="303">
        <v>28</v>
      </c>
      <c r="D7" s="303">
        <v>0</v>
      </c>
      <c r="E7" s="303"/>
      <c r="F7" s="301">
        <f t="shared" si="0"/>
        <v>28</v>
      </c>
      <c r="G7" s="303">
        <v>28</v>
      </c>
      <c r="H7" s="303">
        <v>0</v>
      </c>
      <c r="I7" s="303"/>
      <c r="J7" s="301">
        <f t="shared" si="1"/>
        <v>28</v>
      </c>
    </row>
    <row r="8" spans="1:10" ht="20.25" customHeight="1">
      <c r="A8" s="304" t="s">
        <v>94</v>
      </c>
      <c r="B8" s="299" t="s">
        <v>321</v>
      </c>
      <c r="C8" s="303">
        <v>102</v>
      </c>
      <c r="D8" s="303"/>
      <c r="E8" s="303"/>
      <c r="F8" s="301">
        <f t="shared" si="0"/>
        <v>102</v>
      </c>
      <c r="G8" s="303">
        <v>115</v>
      </c>
      <c r="H8" s="303"/>
      <c r="I8" s="303"/>
      <c r="J8" s="301">
        <f t="shared" si="1"/>
        <v>115</v>
      </c>
    </row>
    <row r="9" spans="1:10" ht="20.25" customHeight="1">
      <c r="A9" s="298" t="s">
        <v>102</v>
      </c>
      <c r="B9" s="299" t="s">
        <v>113</v>
      </c>
      <c r="C9" s="303">
        <v>33</v>
      </c>
      <c r="D9" s="303">
        <v>0</v>
      </c>
      <c r="E9" s="303">
        <v>0</v>
      </c>
      <c r="F9" s="301">
        <f t="shared" si="0"/>
        <v>33</v>
      </c>
      <c r="G9" s="303">
        <v>29</v>
      </c>
      <c r="H9" s="303">
        <v>0</v>
      </c>
      <c r="I9" s="303">
        <v>0</v>
      </c>
      <c r="J9" s="301">
        <f t="shared" si="1"/>
        <v>29</v>
      </c>
    </row>
    <row r="10" spans="1:10" ht="18.75" customHeight="1">
      <c r="A10" s="298" t="s">
        <v>114</v>
      </c>
      <c r="B10" s="299" t="s">
        <v>322</v>
      </c>
      <c r="C10" s="303">
        <v>3</v>
      </c>
      <c r="D10" s="305">
        <v>0</v>
      </c>
      <c r="E10" s="305">
        <v>0</v>
      </c>
      <c r="F10" s="301">
        <f t="shared" si="0"/>
        <v>3</v>
      </c>
      <c r="G10" s="303">
        <v>3</v>
      </c>
      <c r="H10" s="305">
        <v>0</v>
      </c>
      <c r="I10" s="305">
        <v>0</v>
      </c>
      <c r="J10" s="301">
        <f t="shared" si="1"/>
        <v>3</v>
      </c>
    </row>
    <row r="11" spans="1:10" s="3" customFormat="1" ht="22.5" customHeight="1">
      <c r="A11" s="434" t="s">
        <v>323</v>
      </c>
      <c r="B11" s="434"/>
      <c r="C11" s="301">
        <f>SUM(C6:C10)</f>
        <v>170</v>
      </c>
      <c r="D11" s="301">
        <f>SUM(D6:D10)</f>
        <v>2</v>
      </c>
      <c r="E11" s="301">
        <f>SUM(E6:E10)</f>
        <v>0</v>
      </c>
      <c r="F11" s="301">
        <f t="shared" si="0"/>
        <v>172</v>
      </c>
      <c r="G11" s="301">
        <f>SUM(G6:G10)</f>
        <v>178</v>
      </c>
      <c r="H11" s="301">
        <f>SUM(H6:H10)</f>
        <v>1</v>
      </c>
      <c r="I11" s="301">
        <f>SUM(I6:I10)</f>
        <v>0</v>
      </c>
      <c r="J11" s="301">
        <f t="shared" si="1"/>
        <v>179</v>
      </c>
    </row>
    <row r="12" spans="3:6" ht="12.75">
      <c r="C12" s="306"/>
      <c r="D12" s="306"/>
      <c r="E12" s="306"/>
      <c r="F12" s="306"/>
    </row>
  </sheetData>
  <sheetProtection/>
  <mergeCells count="7">
    <mergeCell ref="A11:B11"/>
    <mergeCell ref="A1:J1"/>
    <mergeCell ref="A2:J2"/>
    <mergeCell ref="A3:A5"/>
    <mergeCell ref="C3:F3"/>
    <mergeCell ref="G3:J3"/>
    <mergeCell ref="B4:B5"/>
  </mergeCells>
  <printOptions/>
  <pageMargins left="0.7" right="0.7" top="0.75" bottom="0.75" header="0.3" footer="0.3"/>
  <pageSetup horizontalDpi="600" verticalDpi="600" orientation="portrait" paperSize="9" scale="75" r:id="rId1"/>
  <headerFooter>
    <oddHeader>&amp;L6. melléklet a 6/2018. (V.25.)  önk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23"/>
  <sheetViews>
    <sheetView view="pageLayout" workbookViewId="0" topLeftCell="A63">
      <selection activeCell="D87" sqref="D87:G87"/>
    </sheetView>
  </sheetViews>
  <sheetFormatPr defaultColWidth="9.140625" defaultRowHeight="12.75"/>
  <cols>
    <col min="7" max="7" width="34.28125" style="0" customWidth="1"/>
  </cols>
  <sheetData>
    <row r="1" spans="1:7" ht="15.75">
      <c r="A1" s="416" t="s">
        <v>325</v>
      </c>
      <c r="B1" s="416"/>
      <c r="C1" s="416"/>
      <c r="D1" s="416"/>
      <c r="E1" s="416"/>
      <c r="F1" s="416"/>
      <c r="G1" s="416"/>
    </row>
    <row r="2" spans="1:7" ht="15.75">
      <c r="A2" s="416" t="s">
        <v>695</v>
      </c>
      <c r="B2" s="416"/>
      <c r="C2" s="416"/>
      <c r="D2" s="416"/>
      <c r="E2" s="416"/>
      <c r="F2" s="416"/>
      <c r="G2" s="416"/>
    </row>
    <row r="3" spans="1:7" ht="15.75">
      <c r="A3" s="401"/>
      <c r="B3" s="401"/>
      <c r="C3" s="401"/>
      <c r="D3" s="401"/>
      <c r="E3" s="401"/>
      <c r="F3" s="401"/>
      <c r="G3" s="401"/>
    </row>
    <row r="4" spans="1:7" ht="12.75" customHeight="1">
      <c r="A4" s="449" t="s">
        <v>327</v>
      </c>
      <c r="B4" s="449"/>
      <c r="C4" s="449"/>
      <c r="D4" s="474" t="s">
        <v>658</v>
      </c>
      <c r="E4" s="475"/>
      <c r="F4" s="475"/>
      <c r="G4" s="476"/>
    </row>
    <row r="5" spans="1:7" ht="12.75" customHeight="1">
      <c r="A5" s="453" t="s">
        <v>328</v>
      </c>
      <c r="B5" s="453"/>
      <c r="C5" s="453"/>
      <c r="D5" s="454" t="s">
        <v>659</v>
      </c>
      <c r="E5" s="454"/>
      <c r="F5" s="454"/>
      <c r="G5" s="454"/>
    </row>
    <row r="6" spans="1:7" ht="12.75" customHeight="1">
      <c r="A6" s="460" t="s">
        <v>329</v>
      </c>
      <c r="B6" s="460"/>
      <c r="C6" s="460"/>
      <c r="D6" s="477" t="s">
        <v>660</v>
      </c>
      <c r="E6" s="457"/>
      <c r="F6" s="457"/>
      <c r="G6" s="458"/>
    </row>
    <row r="7" spans="1:7" ht="12.75" customHeight="1">
      <c r="A7" s="468" t="s">
        <v>330</v>
      </c>
      <c r="B7" s="469"/>
      <c r="C7" s="470"/>
      <c r="D7" s="473">
        <v>43132</v>
      </c>
      <c r="E7" s="471"/>
      <c r="F7" s="471"/>
      <c r="G7" s="472"/>
    </row>
    <row r="8" spans="1:7" ht="12.75" customHeight="1">
      <c r="A8" s="468" t="s">
        <v>331</v>
      </c>
      <c r="B8" s="469"/>
      <c r="C8" s="470"/>
      <c r="D8" s="473">
        <v>44228</v>
      </c>
      <c r="E8" s="471"/>
      <c r="F8" s="471"/>
      <c r="G8" s="472"/>
    </row>
    <row r="9" spans="1:7" ht="12.75" customHeight="1">
      <c r="A9" s="453" t="s">
        <v>332</v>
      </c>
      <c r="B9" s="460"/>
      <c r="C9" s="460"/>
      <c r="D9" s="460"/>
      <c r="E9" s="460"/>
      <c r="F9" s="460"/>
      <c r="G9" s="460"/>
    </row>
    <row r="10" spans="1:7" ht="12.75">
      <c r="A10" s="448" t="s">
        <v>339</v>
      </c>
      <c r="B10" s="448"/>
      <c r="C10" s="448"/>
      <c r="D10" s="448"/>
      <c r="E10" s="448"/>
      <c r="F10" s="448"/>
      <c r="G10" s="448"/>
    </row>
    <row r="11" spans="1:7" ht="12.75">
      <c r="A11" s="402"/>
      <c r="B11" s="403"/>
      <c r="C11" s="403"/>
      <c r="D11" s="403"/>
      <c r="E11" s="403"/>
      <c r="F11" s="403"/>
      <c r="G11" s="403"/>
    </row>
    <row r="12" spans="1:7" ht="12.75">
      <c r="A12" s="449" t="s">
        <v>327</v>
      </c>
      <c r="B12" s="449"/>
      <c r="C12" s="449"/>
      <c r="D12" s="450" t="s">
        <v>661</v>
      </c>
      <c r="E12" s="451"/>
      <c r="F12" s="451"/>
      <c r="G12" s="452"/>
    </row>
    <row r="13" spans="1:7" ht="12.75">
      <c r="A13" s="453" t="s">
        <v>328</v>
      </c>
      <c r="B13" s="453"/>
      <c r="C13" s="453"/>
      <c r="D13" s="454" t="s">
        <v>662</v>
      </c>
      <c r="E13" s="454"/>
      <c r="F13" s="454"/>
      <c r="G13" s="454"/>
    </row>
    <row r="14" spans="1:7" ht="12.75">
      <c r="A14" s="460" t="s">
        <v>329</v>
      </c>
      <c r="B14" s="460"/>
      <c r="C14" s="460"/>
      <c r="D14" s="478" t="s">
        <v>663</v>
      </c>
      <c r="E14" s="465"/>
      <c r="F14" s="465"/>
      <c r="G14" s="466"/>
    </row>
    <row r="15" spans="1:7" ht="12.75">
      <c r="A15" s="468" t="s">
        <v>333</v>
      </c>
      <c r="B15" s="469"/>
      <c r="C15" s="470"/>
      <c r="D15" s="478" t="s">
        <v>664</v>
      </c>
      <c r="E15" s="465"/>
      <c r="F15" s="465"/>
      <c r="G15" s="466"/>
    </row>
    <row r="16" spans="1:7" ht="17.25" customHeight="1">
      <c r="A16" s="468" t="s">
        <v>330</v>
      </c>
      <c r="B16" s="469"/>
      <c r="C16" s="470"/>
      <c r="D16" s="473" t="s">
        <v>665</v>
      </c>
      <c r="E16" s="471"/>
      <c r="F16" s="471"/>
      <c r="G16" s="472"/>
    </row>
    <row r="17" spans="1:7" ht="12.75" customHeight="1" hidden="1">
      <c r="A17" s="468" t="s">
        <v>331</v>
      </c>
      <c r="B17" s="469"/>
      <c r="C17" s="470"/>
      <c r="D17" s="473" t="s">
        <v>665</v>
      </c>
      <c r="E17" s="471"/>
      <c r="F17" s="471"/>
      <c r="G17" s="472"/>
    </row>
    <row r="18" spans="1:7" ht="12.75" customHeight="1" hidden="1">
      <c r="A18" s="453" t="s">
        <v>334</v>
      </c>
      <c r="B18" s="453"/>
      <c r="C18" s="453"/>
      <c r="D18" s="453"/>
      <c r="E18" s="453"/>
      <c r="F18" s="453"/>
      <c r="G18" s="453"/>
    </row>
    <row r="19" spans="1:7" ht="12.75" customHeight="1" hidden="1">
      <c r="A19" s="448"/>
      <c r="B19" s="448"/>
      <c r="C19" s="448"/>
      <c r="D19" s="448"/>
      <c r="E19" s="448"/>
      <c r="F19" s="448"/>
      <c r="G19" s="448"/>
    </row>
    <row r="20" ht="12.75" customHeight="1" hidden="1"/>
    <row r="21" ht="12.75" customHeight="1" hidden="1"/>
    <row r="22" spans="1:7" ht="12.75" customHeight="1" hidden="1">
      <c r="A22" s="449" t="s">
        <v>327</v>
      </c>
      <c r="B22" s="449"/>
      <c r="C22" s="449"/>
      <c r="D22" s="474" t="s">
        <v>666</v>
      </c>
      <c r="E22" s="475"/>
      <c r="F22" s="475"/>
      <c r="G22" s="476"/>
    </row>
    <row r="23" spans="1:7" ht="2.25" customHeight="1" hidden="1">
      <c r="A23" s="453" t="s">
        <v>328</v>
      </c>
      <c r="B23" s="453"/>
      <c r="C23" s="453"/>
      <c r="D23" s="454" t="s">
        <v>667</v>
      </c>
      <c r="E23" s="454"/>
      <c r="F23" s="454"/>
      <c r="G23" s="454"/>
    </row>
    <row r="24" spans="1:7" ht="12.75" customHeight="1" hidden="1">
      <c r="A24" s="460" t="s">
        <v>329</v>
      </c>
      <c r="B24" s="460"/>
      <c r="C24" s="460"/>
      <c r="D24" s="464" t="s">
        <v>668</v>
      </c>
      <c r="E24" s="465"/>
      <c r="F24" s="465"/>
      <c r="G24" s="466"/>
    </row>
    <row r="25" spans="1:7" ht="12.75" customHeight="1" hidden="1">
      <c r="A25" s="468" t="s">
        <v>333</v>
      </c>
      <c r="B25" s="469"/>
      <c r="C25" s="470"/>
      <c r="D25" s="479" t="s">
        <v>669</v>
      </c>
      <c r="E25" s="465"/>
      <c r="F25" s="465"/>
      <c r="G25" s="466"/>
    </row>
    <row r="26" spans="1:7" ht="12.75" customHeight="1" hidden="1">
      <c r="A26" s="442" t="s">
        <v>330</v>
      </c>
      <c r="B26" s="469"/>
      <c r="C26" s="470"/>
      <c r="D26" s="473" t="s">
        <v>665</v>
      </c>
      <c r="E26" s="471"/>
      <c r="F26" s="471"/>
      <c r="G26" s="472"/>
    </row>
    <row r="27" spans="1:7" ht="12.75" customHeight="1" hidden="1">
      <c r="A27" s="468" t="s">
        <v>331</v>
      </c>
      <c r="B27" s="469"/>
      <c r="C27" s="470"/>
      <c r="D27" s="473" t="s">
        <v>665</v>
      </c>
      <c r="E27" s="471"/>
      <c r="F27" s="471"/>
      <c r="G27" s="472"/>
    </row>
    <row r="28" spans="1:7" ht="12.75" customHeight="1" hidden="1">
      <c r="A28" s="453" t="s">
        <v>334</v>
      </c>
      <c r="B28" s="453"/>
      <c r="C28" s="453"/>
      <c r="D28" s="453"/>
      <c r="E28" s="453"/>
      <c r="F28" s="453"/>
      <c r="G28" s="453"/>
    </row>
    <row r="29" spans="1:7" ht="12.75" customHeight="1" hidden="1">
      <c r="A29" s="448"/>
      <c r="B29" s="448"/>
      <c r="C29" s="448"/>
      <c r="D29" s="448"/>
      <c r="E29" s="448"/>
      <c r="F29" s="448"/>
      <c r="G29" s="448"/>
    </row>
    <row r="30" spans="1:8" ht="12.75" customHeight="1">
      <c r="A30" s="404"/>
      <c r="B30" s="404"/>
      <c r="C30" s="404"/>
      <c r="D30" s="405"/>
      <c r="E30" s="405"/>
      <c r="F30" s="406"/>
      <c r="G30" s="407"/>
      <c r="H30" s="408"/>
    </row>
    <row r="31" spans="1:7" ht="29.25" customHeight="1">
      <c r="A31" s="449" t="s">
        <v>327</v>
      </c>
      <c r="B31" s="449"/>
      <c r="C31" s="449"/>
      <c r="D31" s="450" t="s">
        <v>335</v>
      </c>
      <c r="E31" s="451"/>
      <c r="F31" s="451"/>
      <c r="G31" s="452"/>
    </row>
    <row r="32" spans="1:7" ht="12.75">
      <c r="A32" s="453" t="s">
        <v>328</v>
      </c>
      <c r="B32" s="453"/>
      <c r="C32" s="453"/>
      <c r="D32" s="454" t="s">
        <v>336</v>
      </c>
      <c r="E32" s="454"/>
      <c r="F32" s="454"/>
      <c r="G32" s="454"/>
    </row>
    <row r="33" spans="1:7" ht="12.75">
      <c r="A33" s="468" t="s">
        <v>333</v>
      </c>
      <c r="B33" s="469"/>
      <c r="C33" s="470"/>
      <c r="D33" s="464" t="s">
        <v>670</v>
      </c>
      <c r="E33" s="465"/>
      <c r="F33" s="465"/>
      <c r="G33" s="466"/>
    </row>
    <row r="34" spans="1:7" ht="12.75">
      <c r="A34" s="460" t="s">
        <v>329</v>
      </c>
      <c r="B34" s="460"/>
      <c r="C34" s="460"/>
      <c r="D34" s="456" t="s">
        <v>671</v>
      </c>
      <c r="E34" s="457"/>
      <c r="F34" s="457"/>
      <c r="G34" s="458"/>
    </row>
    <row r="35" spans="1:7" ht="12.75">
      <c r="A35" s="468" t="s">
        <v>330</v>
      </c>
      <c r="B35" s="469"/>
      <c r="C35" s="470"/>
      <c r="D35" s="445">
        <v>42979</v>
      </c>
      <c r="E35" s="471"/>
      <c r="F35" s="471"/>
      <c r="G35" s="472"/>
    </row>
    <row r="36" spans="1:7" ht="12.75">
      <c r="A36" s="460" t="s">
        <v>331</v>
      </c>
      <c r="B36" s="460"/>
      <c r="C36" s="460"/>
      <c r="D36" s="461">
        <v>43709</v>
      </c>
      <c r="E36" s="462"/>
      <c r="F36" s="462"/>
      <c r="G36" s="462"/>
    </row>
    <row r="37" spans="1:7" ht="12.75">
      <c r="A37" s="487" t="s">
        <v>332</v>
      </c>
      <c r="B37" s="487"/>
      <c r="C37" s="487"/>
      <c r="D37" s="487"/>
      <c r="E37" s="487"/>
      <c r="F37" s="487"/>
      <c r="G37" s="487"/>
    </row>
    <row r="38" spans="1:7" ht="12.75">
      <c r="A38" s="306"/>
      <c r="B38" s="306"/>
      <c r="C38" s="306"/>
      <c r="D38" s="306"/>
      <c r="E38" s="306"/>
      <c r="F38" s="306"/>
      <c r="G38" s="306"/>
    </row>
    <row r="39" spans="1:7" ht="12.75">
      <c r="A39" s="449" t="s">
        <v>327</v>
      </c>
      <c r="B39" s="449"/>
      <c r="C39" s="449"/>
      <c r="D39" s="463" t="s">
        <v>337</v>
      </c>
      <c r="E39" s="463"/>
      <c r="F39" s="463"/>
      <c r="G39" s="463"/>
    </row>
    <row r="40" spans="1:7" ht="12.75">
      <c r="A40" s="480" t="s">
        <v>328</v>
      </c>
      <c r="B40" s="481"/>
      <c r="C40" s="482"/>
      <c r="D40" s="464" t="s">
        <v>338</v>
      </c>
      <c r="E40" s="465"/>
      <c r="F40" s="465"/>
      <c r="G40" s="466"/>
    </row>
    <row r="41" spans="1:7" ht="12.75">
      <c r="A41" s="468" t="s">
        <v>329</v>
      </c>
      <c r="B41" s="469"/>
      <c r="C41" s="470"/>
      <c r="D41" s="464" t="s">
        <v>672</v>
      </c>
      <c r="E41" s="465"/>
      <c r="F41" s="465"/>
      <c r="G41" s="466"/>
    </row>
    <row r="42" spans="1:7" ht="12.75">
      <c r="A42" s="468" t="s">
        <v>330</v>
      </c>
      <c r="B42" s="469"/>
      <c r="C42" s="470"/>
      <c r="D42" s="445">
        <v>42901</v>
      </c>
      <c r="E42" s="483"/>
      <c r="F42" s="483"/>
      <c r="G42" s="484"/>
    </row>
    <row r="43" spans="1:7" ht="12.75">
      <c r="A43" s="468" t="s">
        <v>331</v>
      </c>
      <c r="B43" s="469"/>
      <c r="C43" s="470"/>
      <c r="D43" s="473">
        <v>43374</v>
      </c>
      <c r="E43" s="485"/>
      <c r="F43" s="485"/>
      <c r="G43" s="486"/>
    </row>
    <row r="44" spans="1:7" ht="15" customHeight="1">
      <c r="A44" s="487" t="s">
        <v>332</v>
      </c>
      <c r="B44" s="487"/>
      <c r="C44" s="487"/>
      <c r="D44" s="487"/>
      <c r="E44" s="487"/>
      <c r="F44" s="487"/>
      <c r="G44" s="487"/>
    </row>
    <row r="45" spans="1:7" ht="12.75">
      <c r="A45" s="448" t="s">
        <v>339</v>
      </c>
      <c r="B45" s="448"/>
      <c r="C45" s="448"/>
      <c r="D45" s="448"/>
      <c r="E45" s="448"/>
      <c r="F45" s="448"/>
      <c r="G45" s="448"/>
    </row>
    <row r="47" spans="1:7" ht="12.75">
      <c r="A47" s="449" t="s">
        <v>327</v>
      </c>
      <c r="B47" s="449"/>
      <c r="C47" s="449"/>
      <c r="D47" s="450" t="s">
        <v>340</v>
      </c>
      <c r="E47" s="451"/>
      <c r="F47" s="451"/>
      <c r="G47" s="452"/>
    </row>
    <row r="48" spans="1:7" ht="12.75">
      <c r="A48" s="453" t="s">
        <v>328</v>
      </c>
      <c r="B48" s="453"/>
      <c r="C48" s="453"/>
      <c r="D48" s="454" t="s">
        <v>341</v>
      </c>
      <c r="E48" s="454"/>
      <c r="F48" s="454"/>
      <c r="G48" s="454"/>
    </row>
    <row r="49" spans="1:7" ht="12.75">
      <c r="A49" s="455" t="s">
        <v>329</v>
      </c>
      <c r="B49" s="455"/>
      <c r="C49" s="455"/>
      <c r="D49" s="464" t="s">
        <v>673</v>
      </c>
      <c r="E49" s="465"/>
      <c r="F49" s="465"/>
      <c r="G49" s="466"/>
    </row>
    <row r="50" spans="1:7" ht="21" customHeight="1">
      <c r="A50" s="442" t="s">
        <v>330</v>
      </c>
      <c r="B50" s="443"/>
      <c r="C50" s="444"/>
      <c r="D50" s="445">
        <v>42887</v>
      </c>
      <c r="E50" s="446"/>
      <c r="F50" s="446"/>
      <c r="G50" s="447"/>
    </row>
    <row r="51" spans="1:7" ht="12.75">
      <c r="A51" s="442" t="s">
        <v>331</v>
      </c>
      <c r="B51" s="443"/>
      <c r="C51" s="444"/>
      <c r="D51" s="445">
        <v>43220</v>
      </c>
      <c r="E51" s="446"/>
      <c r="F51" s="446"/>
      <c r="G51" s="447"/>
    </row>
    <row r="52" spans="1:7" ht="21" customHeight="1">
      <c r="A52" s="487" t="s">
        <v>674</v>
      </c>
      <c r="B52" s="487"/>
      <c r="C52" s="487"/>
      <c r="D52" s="487"/>
      <c r="E52" s="487"/>
      <c r="F52" s="487"/>
      <c r="G52" s="487"/>
    </row>
    <row r="53" spans="1:7" ht="12.75">
      <c r="A53" s="448" t="s">
        <v>675</v>
      </c>
      <c r="B53" s="448"/>
      <c r="C53" s="448"/>
      <c r="D53" s="448"/>
      <c r="E53" s="448"/>
      <c r="F53" s="448"/>
      <c r="G53" s="448"/>
    </row>
    <row r="55" spans="1:7" ht="12.75">
      <c r="A55" s="449" t="s">
        <v>327</v>
      </c>
      <c r="B55" s="449"/>
      <c r="C55" s="449"/>
      <c r="D55" s="450" t="s">
        <v>676</v>
      </c>
      <c r="E55" s="451"/>
      <c r="F55" s="451"/>
      <c r="G55" s="452"/>
    </row>
    <row r="56" spans="1:7" ht="12.75">
      <c r="A56" s="453" t="s">
        <v>328</v>
      </c>
      <c r="B56" s="453"/>
      <c r="C56" s="453"/>
      <c r="D56" s="454" t="s">
        <v>677</v>
      </c>
      <c r="E56" s="454"/>
      <c r="F56" s="454"/>
      <c r="G56" s="454"/>
    </row>
    <row r="57" spans="1:7" ht="12.75">
      <c r="A57" s="455" t="s">
        <v>329</v>
      </c>
      <c r="B57" s="455"/>
      <c r="C57" s="455"/>
      <c r="D57" s="464" t="s">
        <v>678</v>
      </c>
      <c r="E57" s="465"/>
      <c r="F57" s="465"/>
      <c r="G57" s="466"/>
    </row>
    <row r="58" spans="1:7" ht="12.75">
      <c r="A58" s="442" t="s">
        <v>330</v>
      </c>
      <c r="B58" s="443"/>
      <c r="C58" s="444"/>
      <c r="D58" s="445" t="s">
        <v>665</v>
      </c>
      <c r="E58" s="446"/>
      <c r="F58" s="446"/>
      <c r="G58" s="447"/>
    </row>
    <row r="59" spans="1:7" ht="12.75">
      <c r="A59" s="442" t="s">
        <v>331</v>
      </c>
      <c r="B59" s="443"/>
      <c r="C59" s="444"/>
      <c r="D59" s="445" t="s">
        <v>665</v>
      </c>
      <c r="E59" s="446"/>
      <c r="F59" s="446"/>
      <c r="G59" s="447"/>
    </row>
    <row r="60" spans="1:7" ht="19.5" customHeight="1">
      <c r="A60" s="488" t="s">
        <v>334</v>
      </c>
      <c r="B60" s="489"/>
      <c r="C60" s="489"/>
      <c r="D60" s="489"/>
      <c r="E60" s="489"/>
      <c r="F60" s="489"/>
      <c r="G60" s="489"/>
    </row>
    <row r="61" spans="1:7" ht="12.75">
      <c r="A61" s="448" t="s">
        <v>339</v>
      </c>
      <c r="B61" s="448"/>
      <c r="C61" s="448"/>
      <c r="D61" s="448"/>
      <c r="E61" s="448"/>
      <c r="F61" s="448"/>
      <c r="G61" s="448"/>
    </row>
    <row r="63" spans="1:7" ht="30" customHeight="1">
      <c r="A63" s="449" t="s">
        <v>327</v>
      </c>
      <c r="B63" s="449"/>
      <c r="C63" s="449"/>
      <c r="D63" s="450" t="s">
        <v>679</v>
      </c>
      <c r="E63" s="451"/>
      <c r="F63" s="451"/>
      <c r="G63" s="452"/>
    </row>
    <row r="64" spans="1:7" ht="12.75">
      <c r="A64" s="453" t="s">
        <v>328</v>
      </c>
      <c r="B64" s="453"/>
      <c r="C64" s="453"/>
      <c r="D64" s="454" t="s">
        <v>680</v>
      </c>
      <c r="E64" s="454"/>
      <c r="F64" s="454"/>
      <c r="G64" s="454"/>
    </row>
    <row r="65" spans="1:7" ht="12.75">
      <c r="A65" s="455" t="s">
        <v>329</v>
      </c>
      <c r="B65" s="455"/>
      <c r="C65" s="455"/>
      <c r="D65" s="464" t="s">
        <v>681</v>
      </c>
      <c r="E65" s="465"/>
      <c r="F65" s="465"/>
      <c r="G65" s="466"/>
    </row>
    <row r="66" spans="1:7" ht="12.75">
      <c r="A66" s="442" t="s">
        <v>330</v>
      </c>
      <c r="B66" s="443"/>
      <c r="C66" s="444"/>
      <c r="D66" s="445">
        <v>43160</v>
      </c>
      <c r="E66" s="446"/>
      <c r="F66" s="446"/>
      <c r="G66" s="447"/>
    </row>
    <row r="67" spans="1:7" ht="12.75">
      <c r="A67" s="442" t="s">
        <v>331</v>
      </c>
      <c r="B67" s="443"/>
      <c r="C67" s="444"/>
      <c r="D67" s="445">
        <v>44255</v>
      </c>
      <c r="E67" s="446"/>
      <c r="F67" s="446"/>
      <c r="G67" s="447"/>
    </row>
    <row r="68" spans="1:7" ht="23.25" customHeight="1">
      <c r="A68" s="488" t="s">
        <v>332</v>
      </c>
      <c r="B68" s="489"/>
      <c r="C68" s="489"/>
      <c r="D68" s="489"/>
      <c r="E68" s="489"/>
      <c r="F68" s="489"/>
      <c r="G68" s="490"/>
    </row>
    <row r="69" spans="1:7" ht="12.75">
      <c r="A69" s="448" t="s">
        <v>339</v>
      </c>
      <c r="B69" s="448"/>
      <c r="C69" s="448"/>
      <c r="D69" s="448"/>
      <c r="E69" s="448"/>
      <c r="F69" s="448"/>
      <c r="G69" s="448"/>
    </row>
    <row r="71" spans="1:7" ht="12.75">
      <c r="A71" s="449" t="s">
        <v>327</v>
      </c>
      <c r="B71" s="449"/>
      <c r="C71" s="449"/>
      <c r="D71" s="450" t="s">
        <v>682</v>
      </c>
      <c r="E71" s="451"/>
      <c r="F71" s="451"/>
      <c r="G71" s="452"/>
    </row>
    <row r="72" spans="1:7" ht="12.75">
      <c r="A72" s="453" t="s">
        <v>328</v>
      </c>
      <c r="B72" s="453"/>
      <c r="C72" s="453"/>
      <c r="D72" s="454" t="s">
        <v>683</v>
      </c>
      <c r="E72" s="454"/>
      <c r="F72" s="454"/>
      <c r="G72" s="454"/>
    </row>
    <row r="73" spans="1:7" ht="12.75">
      <c r="A73" s="455" t="s">
        <v>329</v>
      </c>
      <c r="B73" s="455"/>
      <c r="C73" s="455"/>
      <c r="D73" s="464" t="s">
        <v>684</v>
      </c>
      <c r="E73" s="465"/>
      <c r="F73" s="465"/>
      <c r="G73" s="466"/>
    </row>
    <row r="74" spans="1:7" ht="12.75">
      <c r="A74" s="442" t="s">
        <v>330</v>
      </c>
      <c r="B74" s="443"/>
      <c r="C74" s="444"/>
      <c r="D74" s="445" t="s">
        <v>665</v>
      </c>
      <c r="E74" s="446"/>
      <c r="F74" s="446"/>
      <c r="G74" s="447"/>
    </row>
    <row r="75" spans="1:7" ht="12.75">
      <c r="A75" s="442" t="s">
        <v>331</v>
      </c>
      <c r="B75" s="443"/>
      <c r="C75" s="444"/>
      <c r="D75" s="445" t="s">
        <v>665</v>
      </c>
      <c r="E75" s="446"/>
      <c r="F75" s="446"/>
      <c r="G75" s="447"/>
    </row>
    <row r="76" spans="1:7" ht="12.75">
      <c r="A76" s="459" t="s">
        <v>334</v>
      </c>
      <c r="B76" s="459"/>
      <c r="C76" s="459"/>
      <c r="D76" s="459"/>
      <c r="E76" s="459"/>
      <c r="F76" s="459"/>
      <c r="G76" s="459"/>
    </row>
    <row r="77" spans="1:7" ht="12.75">
      <c r="A77" s="448" t="s">
        <v>339</v>
      </c>
      <c r="B77" s="448"/>
      <c r="C77" s="448"/>
      <c r="D77" s="448"/>
      <c r="E77" s="448"/>
      <c r="F77" s="448"/>
      <c r="G77" s="448"/>
    </row>
    <row r="79" spans="1:7" ht="36" customHeight="1">
      <c r="A79" s="449" t="s">
        <v>327</v>
      </c>
      <c r="B79" s="449"/>
      <c r="C79" s="449"/>
      <c r="D79" s="450" t="s">
        <v>685</v>
      </c>
      <c r="E79" s="451"/>
      <c r="F79" s="451"/>
      <c r="G79" s="452"/>
    </row>
    <row r="80" spans="1:7" ht="12.75">
      <c r="A80" s="453" t="s">
        <v>328</v>
      </c>
      <c r="B80" s="453"/>
      <c r="C80" s="453"/>
      <c r="D80" s="454" t="s">
        <v>686</v>
      </c>
      <c r="E80" s="454"/>
      <c r="F80" s="454"/>
      <c r="G80" s="454"/>
    </row>
    <row r="81" spans="1:7" ht="12.75">
      <c r="A81" s="455" t="s">
        <v>329</v>
      </c>
      <c r="B81" s="455"/>
      <c r="C81" s="455"/>
      <c r="D81" s="464" t="s">
        <v>687</v>
      </c>
      <c r="E81" s="465"/>
      <c r="F81" s="465"/>
      <c r="G81" s="466"/>
    </row>
    <row r="82" spans="1:7" ht="12.75">
      <c r="A82" s="442" t="s">
        <v>330</v>
      </c>
      <c r="B82" s="443"/>
      <c r="C82" s="444"/>
      <c r="D82" s="445" t="s">
        <v>665</v>
      </c>
      <c r="E82" s="446"/>
      <c r="F82" s="446"/>
      <c r="G82" s="447"/>
    </row>
    <row r="83" spans="1:7" ht="12.75">
      <c r="A83" s="442" t="s">
        <v>331</v>
      </c>
      <c r="B83" s="443"/>
      <c r="C83" s="444"/>
      <c r="D83" s="445" t="s">
        <v>665</v>
      </c>
      <c r="E83" s="446"/>
      <c r="F83" s="446"/>
      <c r="G83" s="447"/>
    </row>
    <row r="84" spans="1:8" ht="12.75" customHeight="1">
      <c r="A84" s="459" t="s">
        <v>334</v>
      </c>
      <c r="B84" s="459"/>
      <c r="C84" s="459"/>
      <c r="D84" s="459"/>
      <c r="E84" s="459"/>
      <c r="F84" s="459"/>
      <c r="G84" s="459"/>
      <c r="H84" s="410"/>
    </row>
    <row r="85" spans="1:7" ht="12.75">
      <c r="A85" s="448" t="s">
        <v>339</v>
      </c>
      <c r="B85" s="448"/>
      <c r="C85" s="448"/>
      <c r="D85" s="448"/>
      <c r="E85" s="448"/>
      <c r="F85" s="448"/>
      <c r="G85" s="448"/>
    </row>
    <row r="87" spans="1:7" ht="26.25" customHeight="1">
      <c r="A87" s="449" t="s">
        <v>327</v>
      </c>
      <c r="B87" s="449"/>
      <c r="C87" s="449"/>
      <c r="D87" s="450" t="s">
        <v>688</v>
      </c>
      <c r="E87" s="451"/>
      <c r="F87" s="451"/>
      <c r="G87" s="452"/>
    </row>
    <row r="88" spans="1:7" ht="12.75">
      <c r="A88" s="453" t="s">
        <v>328</v>
      </c>
      <c r="B88" s="453"/>
      <c r="C88" s="453"/>
      <c r="D88" s="454" t="s">
        <v>689</v>
      </c>
      <c r="E88" s="454"/>
      <c r="F88" s="454"/>
      <c r="G88" s="454"/>
    </row>
    <row r="89" spans="1:7" ht="12.75">
      <c r="A89" s="455" t="s">
        <v>329</v>
      </c>
      <c r="B89" s="455"/>
      <c r="C89" s="455"/>
      <c r="D89" s="456" t="s">
        <v>690</v>
      </c>
      <c r="E89" s="457"/>
      <c r="F89" s="457"/>
      <c r="G89" s="458"/>
    </row>
    <row r="90" spans="1:7" ht="12.75">
      <c r="A90" s="442" t="s">
        <v>330</v>
      </c>
      <c r="B90" s="443"/>
      <c r="C90" s="444"/>
      <c r="D90" s="445">
        <v>43132</v>
      </c>
      <c r="E90" s="446"/>
      <c r="F90" s="446"/>
      <c r="G90" s="447"/>
    </row>
    <row r="91" spans="1:7" ht="12.75">
      <c r="A91" s="442" t="s">
        <v>331</v>
      </c>
      <c r="B91" s="443"/>
      <c r="C91" s="444"/>
      <c r="D91" s="445">
        <v>43435</v>
      </c>
      <c r="E91" s="446"/>
      <c r="F91" s="446"/>
      <c r="G91" s="447"/>
    </row>
    <row r="92" spans="1:7" ht="12.75">
      <c r="A92" s="459" t="s">
        <v>332</v>
      </c>
      <c r="B92" s="459"/>
      <c r="C92" s="459"/>
      <c r="D92" s="459"/>
      <c r="E92" s="459"/>
      <c r="F92" s="459"/>
      <c r="G92" s="459"/>
    </row>
    <row r="93" spans="1:7" ht="12.75">
      <c r="A93" s="448" t="s">
        <v>339</v>
      </c>
      <c r="B93" s="448"/>
      <c r="C93" s="448"/>
      <c r="D93" s="448"/>
      <c r="E93" s="448"/>
      <c r="F93" s="448"/>
      <c r="G93" s="448"/>
    </row>
    <row r="95" spans="1:7" ht="12.75">
      <c r="A95" s="449" t="s">
        <v>327</v>
      </c>
      <c r="B95" s="449"/>
      <c r="C95" s="449"/>
      <c r="D95" s="463" t="s">
        <v>691</v>
      </c>
      <c r="E95" s="463"/>
      <c r="F95" s="463"/>
      <c r="G95" s="463"/>
    </row>
    <row r="96" spans="1:7" ht="12.75">
      <c r="A96" s="453" t="s">
        <v>328</v>
      </c>
      <c r="B96" s="453"/>
      <c r="C96" s="453"/>
      <c r="D96" s="454" t="s">
        <v>692</v>
      </c>
      <c r="E96" s="454"/>
      <c r="F96" s="454"/>
      <c r="G96" s="454"/>
    </row>
    <row r="97" spans="1:7" ht="12.75">
      <c r="A97" s="460" t="s">
        <v>329</v>
      </c>
      <c r="B97" s="460"/>
      <c r="C97" s="460"/>
      <c r="D97" s="467" t="s">
        <v>693</v>
      </c>
      <c r="E97" s="454"/>
      <c r="F97" s="454"/>
      <c r="G97" s="454"/>
    </row>
    <row r="98" spans="1:7" ht="12.75">
      <c r="A98" s="460" t="s">
        <v>333</v>
      </c>
      <c r="B98" s="460"/>
      <c r="C98" s="460"/>
      <c r="D98" s="467" t="s">
        <v>694</v>
      </c>
      <c r="E98" s="454"/>
      <c r="F98" s="454"/>
      <c r="G98" s="454"/>
    </row>
    <row r="99" spans="1:7" ht="12.75">
      <c r="A99" s="460" t="s">
        <v>330</v>
      </c>
      <c r="B99" s="460"/>
      <c r="C99" s="460"/>
      <c r="D99" s="461">
        <v>43189</v>
      </c>
      <c r="E99" s="462"/>
      <c r="F99" s="462"/>
      <c r="G99" s="462"/>
    </row>
    <row r="100" spans="1:7" ht="12.75">
      <c r="A100" s="460" t="s">
        <v>331</v>
      </c>
      <c r="B100" s="460"/>
      <c r="C100" s="460"/>
      <c r="D100" s="461">
        <v>43403</v>
      </c>
      <c r="E100" s="462"/>
      <c r="F100" s="462"/>
      <c r="G100" s="462"/>
    </row>
    <row r="101" spans="1:7" ht="12.75">
      <c r="A101" s="459" t="s">
        <v>332</v>
      </c>
      <c r="B101" s="459"/>
      <c r="C101" s="459"/>
      <c r="D101" s="459"/>
      <c r="E101" s="459"/>
      <c r="F101" s="459"/>
      <c r="G101" s="459"/>
    </row>
    <row r="102" spans="1:7" ht="12.75">
      <c r="A102" s="306"/>
      <c r="B102" s="306"/>
      <c r="C102" s="306"/>
      <c r="D102" s="306"/>
      <c r="E102" s="306"/>
      <c r="F102" s="306"/>
      <c r="G102" s="306"/>
    </row>
    <row r="103" spans="1:7" ht="12.75">
      <c r="A103" s="306"/>
      <c r="B103" s="306"/>
      <c r="C103" s="306"/>
      <c r="D103" s="306"/>
      <c r="E103" s="306"/>
      <c r="F103" s="306"/>
      <c r="G103" s="306"/>
    </row>
    <row r="108" ht="12.75" customHeight="1">
      <c r="H108" s="409"/>
    </row>
    <row r="126" ht="12.75">
      <c r="H126" s="38"/>
    </row>
    <row r="127" ht="12.75">
      <c r="H127" s="38"/>
    </row>
    <row r="128" ht="12.75">
      <c r="H128" s="38"/>
    </row>
    <row r="129" ht="12.75">
      <c r="H129" s="38"/>
    </row>
    <row r="130" ht="12.75">
      <c r="H130" s="38"/>
    </row>
    <row r="131" ht="12.75" customHeight="1">
      <c r="H131" s="409"/>
    </row>
    <row r="132" ht="12.75">
      <c r="H132" s="38"/>
    </row>
    <row r="133" ht="12.75">
      <c r="H133" s="38"/>
    </row>
    <row r="134" ht="12.75">
      <c r="H134" s="38"/>
    </row>
    <row r="135" ht="12.75">
      <c r="H135" s="38"/>
    </row>
    <row r="136" ht="12.75">
      <c r="H136" s="38"/>
    </row>
    <row r="137" ht="12.75">
      <c r="H137" s="38"/>
    </row>
    <row r="138" ht="12.75">
      <c r="H138" s="38"/>
    </row>
    <row r="139" ht="12.75">
      <c r="H139" s="38"/>
    </row>
    <row r="140" ht="12.75">
      <c r="H140" s="38"/>
    </row>
    <row r="141" ht="12.75">
      <c r="H141" s="38"/>
    </row>
    <row r="142" ht="12.75">
      <c r="H142" s="38"/>
    </row>
    <row r="143" ht="12.75">
      <c r="H143" s="38"/>
    </row>
    <row r="144" ht="12.75">
      <c r="H144" s="38"/>
    </row>
    <row r="145" ht="12.75">
      <c r="H145" s="38"/>
    </row>
    <row r="146" ht="12.75">
      <c r="H146" s="38"/>
    </row>
    <row r="147" ht="12.75">
      <c r="H147" s="38"/>
    </row>
    <row r="148" ht="12.75">
      <c r="H148" s="38"/>
    </row>
    <row r="151" ht="12.75">
      <c r="H151" s="38"/>
    </row>
    <row r="152" ht="12.75">
      <c r="H152" s="38"/>
    </row>
    <row r="153" ht="12.75">
      <c r="H153" s="38"/>
    </row>
    <row r="154" ht="12.75">
      <c r="H154" s="38"/>
    </row>
    <row r="155" ht="12.75">
      <c r="H155" s="38"/>
    </row>
    <row r="156" ht="12.75" customHeight="1">
      <c r="H156" s="409"/>
    </row>
    <row r="157" ht="12.75">
      <c r="H157" s="38"/>
    </row>
    <row r="158" ht="12.75">
      <c r="H158" s="38"/>
    </row>
    <row r="159" ht="12.75">
      <c r="H159" s="38"/>
    </row>
    <row r="160" ht="12.75">
      <c r="H160" s="38"/>
    </row>
    <row r="161" ht="12.75">
      <c r="H161" s="38"/>
    </row>
    <row r="162" ht="12.75">
      <c r="H162" s="38"/>
    </row>
    <row r="163" ht="12.75">
      <c r="H163" s="38"/>
    </row>
    <row r="164" ht="12.75">
      <c r="H164" s="38"/>
    </row>
    <row r="165" ht="12.75">
      <c r="H165" s="38"/>
    </row>
    <row r="166" ht="12.75">
      <c r="H166" s="38"/>
    </row>
    <row r="167" ht="12.75">
      <c r="H167" s="38"/>
    </row>
    <row r="168" ht="12.75">
      <c r="H168" s="38"/>
    </row>
    <row r="169" ht="12.75">
      <c r="H169" s="38"/>
    </row>
    <row r="170" ht="12.75">
      <c r="H170" s="38"/>
    </row>
    <row r="171" ht="12.75">
      <c r="H171" s="38"/>
    </row>
    <row r="172" ht="12.75">
      <c r="H172" s="38"/>
    </row>
    <row r="173" ht="12.75">
      <c r="H173" s="38"/>
    </row>
    <row r="176" ht="12.75">
      <c r="H176" s="38"/>
    </row>
    <row r="177" ht="12.75">
      <c r="H177" s="38"/>
    </row>
    <row r="178" ht="12.75">
      <c r="H178" s="38"/>
    </row>
    <row r="179" ht="12.75">
      <c r="H179" s="38"/>
    </row>
    <row r="180" ht="12.75">
      <c r="H180" s="38"/>
    </row>
    <row r="181" ht="12.75" customHeight="1">
      <c r="H181" s="409"/>
    </row>
    <row r="182" ht="12.75">
      <c r="H182" s="38"/>
    </row>
    <row r="183" ht="12.75">
      <c r="H183" s="38"/>
    </row>
    <row r="184" ht="12.75">
      <c r="H184" s="38"/>
    </row>
    <row r="185" ht="12.75">
      <c r="H185" s="38"/>
    </row>
    <row r="186" ht="12.75">
      <c r="H186" s="38"/>
    </row>
    <row r="187" ht="12.75">
      <c r="H187" s="38"/>
    </row>
    <row r="188" ht="12.75">
      <c r="H188" s="38"/>
    </row>
    <row r="189" ht="12.75">
      <c r="H189" s="38"/>
    </row>
    <row r="190" ht="12.75">
      <c r="H190" s="38"/>
    </row>
    <row r="191" ht="12.75">
      <c r="H191" s="38"/>
    </row>
    <row r="192" ht="12.75">
      <c r="H192" s="38"/>
    </row>
    <row r="193" ht="12.75">
      <c r="H193" s="38"/>
    </row>
    <row r="194" ht="12.75">
      <c r="H194" s="38"/>
    </row>
    <row r="195" ht="12.75">
      <c r="H195" s="38"/>
    </row>
    <row r="196" ht="12.75">
      <c r="H196" s="38"/>
    </row>
    <row r="197" ht="12.75">
      <c r="H197" s="38"/>
    </row>
    <row r="198" ht="12.75">
      <c r="H198" s="38"/>
    </row>
    <row r="201" ht="12.75">
      <c r="H201" s="38"/>
    </row>
    <row r="202" ht="12.75">
      <c r="H202" s="38"/>
    </row>
    <row r="203" ht="12.75">
      <c r="H203" s="38"/>
    </row>
    <row r="204" ht="12.75">
      <c r="H204" s="38"/>
    </row>
    <row r="205" ht="12.75">
      <c r="H205" s="38"/>
    </row>
    <row r="206" ht="12.75">
      <c r="H206" s="409"/>
    </row>
    <row r="207" ht="12.75">
      <c r="H207" s="38"/>
    </row>
    <row r="208" ht="12.75">
      <c r="H208" s="38"/>
    </row>
    <row r="209" ht="12.75">
      <c r="H209" s="38"/>
    </row>
    <row r="210" ht="12.75">
      <c r="H210" s="38"/>
    </row>
    <row r="211" ht="12.75">
      <c r="H211" s="38"/>
    </row>
    <row r="212" ht="12.75">
      <c r="H212" s="38"/>
    </row>
    <row r="213" ht="12.75">
      <c r="H213" s="38"/>
    </row>
    <row r="214" ht="12.75">
      <c r="H214" s="38"/>
    </row>
    <row r="215" ht="12.75">
      <c r="H215" s="38"/>
    </row>
    <row r="216" ht="12.75">
      <c r="H216" s="38"/>
    </row>
    <row r="217" ht="12.75">
      <c r="H217" s="38"/>
    </row>
    <row r="218" ht="12.75">
      <c r="H218" s="38"/>
    </row>
    <row r="219" ht="12.75">
      <c r="H219" s="38"/>
    </row>
    <row r="220" ht="12.75">
      <c r="H220" s="38"/>
    </row>
    <row r="221" ht="12.75">
      <c r="H221" s="38"/>
    </row>
    <row r="222" ht="12.75">
      <c r="H222" s="38"/>
    </row>
    <row r="223" ht="12.75">
      <c r="H223" s="38"/>
    </row>
  </sheetData>
  <sheetProtection/>
  <mergeCells count="152">
    <mergeCell ref="A37:G37"/>
    <mergeCell ref="A44:G44"/>
    <mergeCell ref="A52:G52"/>
    <mergeCell ref="A60:G60"/>
    <mergeCell ref="A68:G68"/>
    <mergeCell ref="A2:G2"/>
    <mergeCell ref="A53:G53"/>
    <mergeCell ref="A50:C50"/>
    <mergeCell ref="D50:G50"/>
    <mergeCell ref="A51:C51"/>
    <mergeCell ref="D51:G51"/>
    <mergeCell ref="A49:C49"/>
    <mergeCell ref="D49:G49"/>
    <mergeCell ref="A42:C42"/>
    <mergeCell ref="D42:G42"/>
    <mergeCell ref="A43:C43"/>
    <mergeCell ref="D43:G43"/>
    <mergeCell ref="A47:C47"/>
    <mergeCell ref="A48:C48"/>
    <mergeCell ref="D48:G48"/>
    <mergeCell ref="A40:C40"/>
    <mergeCell ref="D40:G40"/>
    <mergeCell ref="A41:C41"/>
    <mergeCell ref="D41:G41"/>
    <mergeCell ref="A45:G45"/>
    <mergeCell ref="D47:G47"/>
    <mergeCell ref="A24:C24"/>
    <mergeCell ref="D24:G24"/>
    <mergeCell ref="A19:G19"/>
    <mergeCell ref="D26:G26"/>
    <mergeCell ref="A25:C25"/>
    <mergeCell ref="D25:G25"/>
    <mergeCell ref="D22:G22"/>
    <mergeCell ref="A23:C23"/>
    <mergeCell ref="D23:G23"/>
    <mergeCell ref="A27:C27"/>
    <mergeCell ref="D27:G27"/>
    <mergeCell ref="A17:C17"/>
    <mergeCell ref="D17:G17"/>
    <mergeCell ref="A18:G18"/>
    <mergeCell ref="A14:C14"/>
    <mergeCell ref="D14:G14"/>
    <mergeCell ref="A16:C16"/>
    <mergeCell ref="D16:G16"/>
    <mergeCell ref="A22:C22"/>
    <mergeCell ref="A12:C12"/>
    <mergeCell ref="D12:G12"/>
    <mergeCell ref="A13:C13"/>
    <mergeCell ref="D13:G13"/>
    <mergeCell ref="A15:C15"/>
    <mergeCell ref="D15:G15"/>
    <mergeCell ref="A10:G10"/>
    <mergeCell ref="A7:C7"/>
    <mergeCell ref="D7:G7"/>
    <mergeCell ref="A4:C4"/>
    <mergeCell ref="D4:G4"/>
    <mergeCell ref="A6:C6"/>
    <mergeCell ref="D6:G6"/>
    <mergeCell ref="A5:C5"/>
    <mergeCell ref="D5:G5"/>
    <mergeCell ref="A8:C8"/>
    <mergeCell ref="D71:G71"/>
    <mergeCell ref="A72:C72"/>
    <mergeCell ref="A56:C56"/>
    <mergeCell ref="D56:G56"/>
    <mergeCell ref="A57:C57"/>
    <mergeCell ref="D57:G57"/>
    <mergeCell ref="A58:C58"/>
    <mergeCell ref="A67:C67"/>
    <mergeCell ref="A66:C66"/>
    <mergeCell ref="D66:G66"/>
    <mergeCell ref="A64:C64"/>
    <mergeCell ref="A61:G61"/>
    <mergeCell ref="A59:C59"/>
    <mergeCell ref="D59:G59"/>
    <mergeCell ref="D8:G8"/>
    <mergeCell ref="A9:G9"/>
    <mergeCell ref="A26:C26"/>
    <mergeCell ref="A28:G28"/>
    <mergeCell ref="D34:G34"/>
    <mergeCell ref="A29:G29"/>
    <mergeCell ref="A31:C31"/>
    <mergeCell ref="D31:G31"/>
    <mergeCell ref="A32:C32"/>
    <mergeCell ref="D32:G32"/>
    <mergeCell ref="A35:C35"/>
    <mergeCell ref="D35:G35"/>
    <mergeCell ref="A33:C33"/>
    <mergeCell ref="D33:G33"/>
    <mergeCell ref="A36:C36"/>
    <mergeCell ref="A63:C63"/>
    <mergeCell ref="D63:G63"/>
    <mergeCell ref="A34:C34"/>
    <mergeCell ref="D58:G58"/>
    <mergeCell ref="A55:C55"/>
    <mergeCell ref="D64:G64"/>
    <mergeCell ref="A65:C65"/>
    <mergeCell ref="D65:G65"/>
    <mergeCell ref="A39:C39"/>
    <mergeCell ref="D39:G39"/>
    <mergeCell ref="D72:G72"/>
    <mergeCell ref="D55:G55"/>
    <mergeCell ref="D67:G67"/>
    <mergeCell ref="A69:G69"/>
    <mergeCell ref="A71:C71"/>
    <mergeCell ref="D74:G74"/>
    <mergeCell ref="A75:C75"/>
    <mergeCell ref="A98:C98"/>
    <mergeCell ref="D98:G98"/>
    <mergeCell ref="A97:C97"/>
    <mergeCell ref="D97:G97"/>
    <mergeCell ref="A95:C95"/>
    <mergeCell ref="D95:G95"/>
    <mergeCell ref="A96:C96"/>
    <mergeCell ref="D96:G96"/>
    <mergeCell ref="D75:G75"/>
    <mergeCell ref="A84:G84"/>
    <mergeCell ref="A85:G85"/>
    <mergeCell ref="A81:C81"/>
    <mergeCell ref="D81:G81"/>
    <mergeCell ref="A77:G77"/>
    <mergeCell ref="D80:G80"/>
    <mergeCell ref="A101:G101"/>
    <mergeCell ref="A99:C99"/>
    <mergeCell ref="D99:G99"/>
    <mergeCell ref="A100:C100"/>
    <mergeCell ref="D100:G100"/>
    <mergeCell ref="D36:G36"/>
    <mergeCell ref="A76:G76"/>
    <mergeCell ref="A79:C79"/>
    <mergeCell ref="D79:G79"/>
    <mergeCell ref="A80:C80"/>
    <mergeCell ref="A93:G93"/>
    <mergeCell ref="A87:C87"/>
    <mergeCell ref="D87:G87"/>
    <mergeCell ref="A88:C88"/>
    <mergeCell ref="D88:G88"/>
    <mergeCell ref="A89:C89"/>
    <mergeCell ref="D89:G89"/>
    <mergeCell ref="A91:C91"/>
    <mergeCell ref="D91:G91"/>
    <mergeCell ref="A92:G92"/>
    <mergeCell ref="A1:G1"/>
    <mergeCell ref="A82:C82"/>
    <mergeCell ref="D82:G82"/>
    <mergeCell ref="A83:C83"/>
    <mergeCell ref="D83:G83"/>
    <mergeCell ref="A90:C90"/>
    <mergeCell ref="D90:G90"/>
    <mergeCell ref="A73:C73"/>
    <mergeCell ref="D73:G73"/>
    <mergeCell ref="A74:C74"/>
  </mergeCells>
  <printOptions/>
  <pageMargins left="0.7" right="0.7" top="0.75" bottom="0.75" header="0.3" footer="0.3"/>
  <pageSetup horizontalDpi="600" verticalDpi="600" orientation="portrait" paperSize="9" r:id="rId1"/>
  <headerFooter>
    <oddHeader>&amp;L7. melléklet a 6/2018. (V.25.)  önk rendelethez</oddHeader>
  </headerFooter>
  <rowBreaks count="1" manualBreakCount="1">
    <brk id="62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view="pageLayout" workbookViewId="0" topLeftCell="A1">
      <selection activeCell="A10" sqref="A10"/>
    </sheetView>
  </sheetViews>
  <sheetFormatPr defaultColWidth="9.140625" defaultRowHeight="12.75"/>
  <cols>
    <col min="1" max="1" width="42.7109375" style="0" customWidth="1"/>
    <col min="2" max="2" width="14.140625" style="0" bestFit="1" customWidth="1"/>
    <col min="3" max="3" width="10.00390625" style="0" bestFit="1" customWidth="1"/>
    <col min="4" max="4" width="11.00390625" style="0" customWidth="1"/>
    <col min="5" max="5" width="9.8515625" style="0" customWidth="1"/>
    <col min="6" max="6" width="12.421875" style="0" bestFit="1" customWidth="1"/>
  </cols>
  <sheetData>
    <row r="1" spans="1:5" ht="18">
      <c r="A1" s="491" t="s">
        <v>342</v>
      </c>
      <c r="B1" s="491"/>
      <c r="C1" s="491"/>
      <c r="D1" s="491"/>
      <c r="E1" s="491"/>
    </row>
    <row r="2" spans="1:5" ht="18">
      <c r="A2" s="492" t="s">
        <v>343</v>
      </c>
      <c r="B2" s="492"/>
      <c r="C2" s="492"/>
      <c r="D2" s="492"/>
      <c r="E2" s="492"/>
    </row>
    <row r="3" spans="1:5" ht="12.75">
      <c r="A3" s="307"/>
      <c r="B3" s="307"/>
      <c r="C3" s="307"/>
      <c r="D3" s="307"/>
      <c r="E3" s="307"/>
    </row>
    <row r="4" spans="1:5" ht="12.75">
      <c r="A4" s="307"/>
      <c r="B4" s="307"/>
      <c r="C4" s="307"/>
      <c r="D4" s="307"/>
      <c r="E4" s="307"/>
    </row>
    <row r="5" spans="1:5" ht="12.75">
      <c r="A5" s="308"/>
      <c r="B5" s="309"/>
      <c r="C5" s="310"/>
      <c r="D5" s="310"/>
      <c r="E5" s="310"/>
    </row>
    <row r="6" spans="1:5" ht="12.75">
      <c r="A6" s="493" t="s">
        <v>95</v>
      </c>
      <c r="B6" s="494"/>
      <c r="C6" s="138" t="s">
        <v>344</v>
      </c>
      <c r="D6" s="138" t="s">
        <v>345</v>
      </c>
      <c r="E6" s="138" t="s">
        <v>346</v>
      </c>
    </row>
    <row r="7" spans="1:5" ht="38.25" customHeight="1">
      <c r="A7" s="495" t="s">
        <v>347</v>
      </c>
      <c r="B7" s="495"/>
      <c r="C7" s="311">
        <v>56483</v>
      </c>
      <c r="D7" s="311"/>
      <c r="E7" s="311"/>
    </row>
    <row r="8" spans="1:5" ht="12.75">
      <c r="A8" s="496" t="s">
        <v>348</v>
      </c>
      <c r="B8" s="497"/>
      <c r="C8" s="311">
        <v>415</v>
      </c>
      <c r="D8" s="311">
        <v>415</v>
      </c>
      <c r="E8" s="311"/>
    </row>
    <row r="9" spans="1:5" ht="12.75">
      <c r="A9" s="312" t="s">
        <v>349</v>
      </c>
      <c r="B9" s="313"/>
      <c r="C9" s="314">
        <f>SUM(C7:C7)</f>
        <v>56483</v>
      </c>
      <c r="D9" s="314">
        <f>SUM(D7:D7)</f>
        <v>0</v>
      </c>
      <c r="E9" s="314">
        <f>SUM(E7:E7)</f>
        <v>0</v>
      </c>
    </row>
    <row r="10" spans="1:5" ht="12.75">
      <c r="A10" s="315"/>
      <c r="B10" s="316"/>
      <c r="C10" s="38"/>
      <c r="D10" s="38"/>
      <c r="E10" s="38"/>
    </row>
  </sheetData>
  <sheetProtection/>
  <mergeCells count="5">
    <mergeCell ref="A1:E1"/>
    <mergeCell ref="A2:E2"/>
    <mergeCell ref="A6:B6"/>
    <mergeCell ref="A7:B7"/>
    <mergeCell ref="A8:B8"/>
  </mergeCells>
  <printOptions/>
  <pageMargins left="0.7" right="0.7" top="0.75" bottom="0.75" header="0.3" footer="0.3"/>
  <pageSetup horizontalDpi="600" verticalDpi="600" orientation="portrait" paperSize="9" r:id="rId1"/>
  <headerFooter>
    <oddHeader>&amp;L8. melléklet a 6/2018. (V.25.)  önk rendelethez, ezer 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20"/>
  <sheetViews>
    <sheetView view="pageLayout" workbookViewId="0" topLeftCell="A1">
      <selection activeCell="A1" sqref="A1:D1"/>
    </sheetView>
  </sheetViews>
  <sheetFormatPr defaultColWidth="9.140625" defaultRowHeight="12.75"/>
  <cols>
    <col min="1" max="1" width="9.140625" style="0" customWidth="1"/>
    <col min="2" max="2" width="52.00390625" style="0" customWidth="1"/>
    <col min="3" max="3" width="13.7109375" style="0" customWidth="1"/>
  </cols>
  <sheetData>
    <row r="1" spans="1:4" ht="12.75">
      <c r="A1" s="500" t="s">
        <v>172</v>
      </c>
      <c r="B1" s="500"/>
      <c r="C1" s="500"/>
      <c r="D1" s="500"/>
    </row>
    <row r="2" spans="1:4" ht="12.75">
      <c r="A2" s="501" t="s">
        <v>138</v>
      </c>
      <c r="B2" s="501"/>
      <c r="C2" s="501"/>
      <c r="D2" s="501"/>
    </row>
    <row r="3" spans="1:4" ht="38.25">
      <c r="A3" s="165" t="s">
        <v>139</v>
      </c>
      <c r="B3" s="138" t="s">
        <v>140</v>
      </c>
      <c r="C3" s="139" t="s">
        <v>175</v>
      </c>
      <c r="D3" s="139" t="s">
        <v>284</v>
      </c>
    </row>
    <row r="4" spans="1:4" ht="12.75">
      <c r="A4" s="172" t="s">
        <v>100</v>
      </c>
      <c r="B4" s="22" t="s">
        <v>179</v>
      </c>
      <c r="C4" s="173">
        <v>22710</v>
      </c>
      <c r="D4" s="173">
        <v>24116</v>
      </c>
    </row>
    <row r="5" spans="1:4" ht="12.75">
      <c r="A5" s="172" t="s">
        <v>101</v>
      </c>
      <c r="B5" s="22" t="s">
        <v>141</v>
      </c>
      <c r="C5" s="173">
        <v>5163</v>
      </c>
      <c r="D5" s="173">
        <v>5979</v>
      </c>
    </row>
    <row r="6" spans="1:4" ht="12.75">
      <c r="A6" s="172" t="s">
        <v>94</v>
      </c>
      <c r="B6" s="20" t="s">
        <v>142</v>
      </c>
      <c r="C6" s="173">
        <v>110149</v>
      </c>
      <c r="D6" s="173">
        <v>122195</v>
      </c>
    </row>
    <row r="7" spans="1:4" ht="12.75">
      <c r="A7" s="172" t="s">
        <v>102</v>
      </c>
      <c r="B7" s="20" t="s">
        <v>144</v>
      </c>
      <c r="C7" s="173">
        <v>11892</v>
      </c>
      <c r="D7" s="173">
        <v>15254</v>
      </c>
    </row>
    <row r="8" spans="1:4" ht="25.5">
      <c r="A8" s="172" t="s">
        <v>180</v>
      </c>
      <c r="B8" s="166" t="s">
        <v>222</v>
      </c>
      <c r="C8" s="173">
        <v>4364</v>
      </c>
      <c r="D8" s="173">
        <v>0</v>
      </c>
    </row>
    <row r="9" spans="1:4" ht="25.5">
      <c r="A9" s="172" t="s">
        <v>114</v>
      </c>
      <c r="B9" s="167" t="s">
        <v>223</v>
      </c>
      <c r="C9" s="173">
        <v>12750</v>
      </c>
      <c r="D9" s="173">
        <v>0</v>
      </c>
    </row>
    <row r="10" spans="1:4" ht="25.5">
      <c r="A10" s="172" t="s">
        <v>224</v>
      </c>
      <c r="B10" s="20" t="s">
        <v>244</v>
      </c>
      <c r="C10" s="173">
        <v>22181</v>
      </c>
      <c r="D10" s="173">
        <v>22181</v>
      </c>
    </row>
    <row r="11" spans="1:4" ht="12.75">
      <c r="A11" s="172" t="s">
        <v>231</v>
      </c>
      <c r="B11" s="20" t="s">
        <v>232</v>
      </c>
      <c r="C11" s="173">
        <v>5000</v>
      </c>
      <c r="D11" s="173">
        <v>0</v>
      </c>
    </row>
    <row r="12" spans="1:4" ht="12.75" customHeight="1">
      <c r="A12" s="498" t="s">
        <v>143</v>
      </c>
      <c r="B12" s="498"/>
      <c r="C12" s="107">
        <f>SUM(C4:C11)</f>
        <v>194209</v>
      </c>
      <c r="D12" s="107">
        <f>SUM(D4:D11)</f>
        <v>189725</v>
      </c>
    </row>
    <row r="13" spans="1:4" ht="12.75">
      <c r="A13" s="174"/>
      <c r="B13" s="174"/>
      <c r="C13" s="175"/>
      <c r="D13" s="175"/>
    </row>
    <row r="14" spans="1:4" ht="12.75" customHeight="1">
      <c r="A14" s="499" t="s">
        <v>181</v>
      </c>
      <c r="B14" s="499"/>
      <c r="C14" s="499"/>
      <c r="D14" s="176"/>
    </row>
    <row r="15" spans="1:4" ht="12.75">
      <c r="A15" s="17"/>
      <c r="B15" s="177"/>
      <c r="C15" s="175"/>
      <c r="D15" s="175"/>
    </row>
    <row r="16" spans="1:4" ht="12.75">
      <c r="A16" s="178" t="s">
        <v>100</v>
      </c>
      <c r="B16" s="106" t="s">
        <v>109</v>
      </c>
      <c r="C16" s="107">
        <v>9928</v>
      </c>
      <c r="D16" s="107">
        <v>4634</v>
      </c>
    </row>
    <row r="17" spans="1:4" ht="12.75">
      <c r="A17" s="178"/>
      <c r="B17" s="106" t="s">
        <v>253</v>
      </c>
      <c r="C17" s="107"/>
      <c r="D17" s="107">
        <v>5938</v>
      </c>
    </row>
    <row r="18" spans="1:4" ht="12.75">
      <c r="A18" s="105"/>
      <c r="B18" s="106" t="s">
        <v>143</v>
      </c>
      <c r="C18" s="107">
        <f>SUM(C16)</f>
        <v>9928</v>
      </c>
      <c r="D18" s="107">
        <f>SUM(D16:D17)</f>
        <v>10572</v>
      </c>
    </row>
    <row r="19" spans="1:4" ht="12.75">
      <c r="A19" s="498" t="s">
        <v>182</v>
      </c>
      <c r="B19" s="498"/>
      <c r="C19" s="107">
        <f>C12+C18</f>
        <v>204137</v>
      </c>
      <c r="D19" s="107">
        <f>D12+D18</f>
        <v>200297</v>
      </c>
    </row>
    <row r="20" spans="1:3" ht="12.75">
      <c r="A20" s="38"/>
      <c r="B20" s="38"/>
      <c r="C20" s="38"/>
    </row>
  </sheetData>
  <sheetProtection/>
  <mergeCells count="5">
    <mergeCell ref="A12:B12"/>
    <mergeCell ref="A14:C14"/>
    <mergeCell ref="A19:B19"/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&amp;L9. melléklet az 6/2018. (V.25.)  önk.rendelethez, ezer 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N9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48.7109375" style="0" customWidth="1"/>
    <col min="10" max="10" width="9.140625" style="0" customWidth="1"/>
  </cols>
  <sheetData>
    <row r="1" spans="1:14" ht="18">
      <c r="A1" s="502" t="s">
        <v>172</v>
      </c>
      <c r="B1" s="503"/>
      <c r="C1" s="503"/>
      <c r="D1" s="503"/>
      <c r="E1" s="503"/>
      <c r="F1" s="503"/>
      <c r="G1" s="503"/>
      <c r="H1" s="503"/>
      <c r="I1" s="503"/>
      <c r="J1" s="503"/>
      <c r="K1" s="503"/>
      <c r="L1" s="503"/>
      <c r="M1" s="503"/>
      <c r="N1" s="503"/>
    </row>
    <row r="2" spans="1:14" ht="18">
      <c r="A2" s="504" t="s">
        <v>183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</row>
    <row r="3" spans="1:14" ht="12.75">
      <c r="A3" s="156" t="s">
        <v>95</v>
      </c>
      <c r="B3" s="137" t="s">
        <v>184</v>
      </c>
      <c r="C3" s="137" t="s">
        <v>185</v>
      </c>
      <c r="D3" s="137" t="s">
        <v>186</v>
      </c>
      <c r="E3" s="137" t="s">
        <v>187</v>
      </c>
      <c r="F3" s="137" t="s">
        <v>188</v>
      </c>
      <c r="G3" s="137" t="s">
        <v>189</v>
      </c>
      <c r="H3" s="137" t="s">
        <v>190</v>
      </c>
      <c r="I3" s="137" t="s">
        <v>191</v>
      </c>
      <c r="J3" s="137" t="s">
        <v>192</v>
      </c>
      <c r="K3" s="137" t="s">
        <v>193</v>
      </c>
      <c r="L3" s="137" t="s">
        <v>194</v>
      </c>
      <c r="M3" s="137" t="s">
        <v>195</v>
      </c>
      <c r="N3" s="137" t="s">
        <v>196</v>
      </c>
    </row>
    <row r="4" spans="1:14" ht="24.75" customHeight="1">
      <c r="A4" s="157" t="s">
        <v>122</v>
      </c>
      <c r="B4" s="158">
        <v>9324</v>
      </c>
      <c r="C4" s="158">
        <v>9324</v>
      </c>
      <c r="D4" s="158">
        <v>9324</v>
      </c>
      <c r="E4" s="158">
        <v>9324</v>
      </c>
      <c r="F4" s="158">
        <v>9370</v>
      </c>
      <c r="G4" s="158">
        <v>9370</v>
      </c>
      <c r="H4" s="158">
        <v>9238</v>
      </c>
      <c r="I4" s="158">
        <v>9238</v>
      </c>
      <c r="J4" s="158">
        <v>9238</v>
      </c>
      <c r="K4" s="158">
        <v>9238</v>
      </c>
      <c r="L4" s="158">
        <v>9237</v>
      </c>
      <c r="M4" s="158">
        <v>9483</v>
      </c>
      <c r="N4" s="40">
        <f aca="true" t="shared" si="0" ref="N4:N9">SUM(B4:M4)</f>
        <v>111708</v>
      </c>
    </row>
    <row r="5" spans="1:14" ht="24.75" customHeight="1">
      <c r="A5" s="27" t="s">
        <v>197</v>
      </c>
      <c r="B5" s="159">
        <v>11633</v>
      </c>
      <c r="C5" s="159">
        <v>11633</v>
      </c>
      <c r="D5" s="159">
        <v>11633</v>
      </c>
      <c r="E5" s="159">
        <v>11633</v>
      </c>
      <c r="F5" s="159">
        <v>11633</v>
      </c>
      <c r="G5" s="159">
        <v>11631</v>
      </c>
      <c r="H5" s="159">
        <v>11593</v>
      </c>
      <c r="I5" s="159">
        <v>11593</v>
      </c>
      <c r="J5" s="159">
        <v>11643</v>
      </c>
      <c r="K5" s="159">
        <v>11643</v>
      </c>
      <c r="L5" s="159">
        <v>17795</v>
      </c>
      <c r="M5" s="159">
        <v>16736</v>
      </c>
      <c r="N5" s="40">
        <f t="shared" si="0"/>
        <v>150799</v>
      </c>
    </row>
    <row r="6" spans="1:14" ht="24.75" customHeight="1">
      <c r="A6" s="160" t="s">
        <v>198</v>
      </c>
      <c r="B6" s="161">
        <f aca="true" t="shared" si="1" ref="B6:N6">SUM(B4:B5)</f>
        <v>20957</v>
      </c>
      <c r="C6" s="161">
        <f t="shared" si="1"/>
        <v>20957</v>
      </c>
      <c r="D6" s="161">
        <f t="shared" si="1"/>
        <v>20957</v>
      </c>
      <c r="E6" s="161">
        <f t="shared" si="1"/>
        <v>20957</v>
      </c>
      <c r="F6" s="161">
        <f t="shared" si="1"/>
        <v>21003</v>
      </c>
      <c r="G6" s="161">
        <f t="shared" si="1"/>
        <v>21001</v>
      </c>
      <c r="H6" s="161">
        <f t="shared" si="1"/>
        <v>20831</v>
      </c>
      <c r="I6" s="161">
        <f t="shared" si="1"/>
        <v>20831</v>
      </c>
      <c r="J6" s="161">
        <f t="shared" si="1"/>
        <v>20881</v>
      </c>
      <c r="K6" s="161">
        <f t="shared" si="1"/>
        <v>20881</v>
      </c>
      <c r="L6" s="161">
        <f t="shared" si="1"/>
        <v>27032</v>
      </c>
      <c r="M6" s="161">
        <f t="shared" si="1"/>
        <v>26219</v>
      </c>
      <c r="N6" s="161">
        <f t="shared" si="1"/>
        <v>262507</v>
      </c>
    </row>
    <row r="7" spans="1:14" s="223" customFormat="1" ht="24.75" customHeight="1">
      <c r="A7" s="27" t="s">
        <v>199</v>
      </c>
      <c r="B7" s="224">
        <v>1258</v>
      </c>
      <c r="C7" s="224">
        <v>1258</v>
      </c>
      <c r="D7" s="224">
        <v>1562</v>
      </c>
      <c r="E7" s="224">
        <v>1258</v>
      </c>
      <c r="F7" s="224">
        <v>2258</v>
      </c>
      <c r="G7" s="224">
        <v>4859</v>
      </c>
      <c r="H7" s="224">
        <v>2258</v>
      </c>
      <c r="I7" s="224">
        <v>2258</v>
      </c>
      <c r="J7" s="224">
        <v>1562</v>
      </c>
      <c r="K7" s="224">
        <v>1270</v>
      </c>
      <c r="L7" s="224">
        <v>1220</v>
      </c>
      <c r="M7" s="224">
        <v>1150</v>
      </c>
      <c r="N7" s="222">
        <f t="shared" si="0"/>
        <v>22171</v>
      </c>
    </row>
    <row r="8" spans="1:14" ht="24.75" customHeight="1">
      <c r="A8" s="160" t="s">
        <v>200</v>
      </c>
      <c r="B8" s="161">
        <f aca="true" t="shared" si="2" ref="B8:M8">SUM(B7:B7)</f>
        <v>1258</v>
      </c>
      <c r="C8" s="161">
        <f t="shared" si="2"/>
        <v>1258</v>
      </c>
      <c r="D8" s="161">
        <f t="shared" si="2"/>
        <v>1562</v>
      </c>
      <c r="E8" s="161">
        <f t="shared" si="2"/>
        <v>1258</v>
      </c>
      <c r="F8" s="161">
        <f t="shared" si="2"/>
        <v>2258</v>
      </c>
      <c r="G8" s="161">
        <f t="shared" si="2"/>
        <v>4859</v>
      </c>
      <c r="H8" s="161">
        <f t="shared" si="2"/>
        <v>2258</v>
      </c>
      <c r="I8" s="161">
        <f t="shared" si="2"/>
        <v>2258</v>
      </c>
      <c r="J8" s="161">
        <f t="shared" si="2"/>
        <v>1562</v>
      </c>
      <c r="K8" s="161">
        <f t="shared" si="2"/>
        <v>1270</v>
      </c>
      <c r="L8" s="161">
        <f t="shared" si="2"/>
        <v>1220</v>
      </c>
      <c r="M8" s="161">
        <f t="shared" si="2"/>
        <v>1150</v>
      </c>
      <c r="N8" s="107">
        <f t="shared" si="0"/>
        <v>22171</v>
      </c>
    </row>
    <row r="9" spans="1:14" ht="24.75" customHeight="1">
      <c r="A9" s="160" t="s">
        <v>201</v>
      </c>
      <c r="B9" s="161">
        <f aca="true" t="shared" si="3" ref="B9:M9">SUM(B6+B8)</f>
        <v>22215</v>
      </c>
      <c r="C9" s="161">
        <f t="shared" si="3"/>
        <v>22215</v>
      </c>
      <c r="D9" s="161">
        <f t="shared" si="3"/>
        <v>22519</v>
      </c>
      <c r="E9" s="161">
        <f t="shared" si="3"/>
        <v>22215</v>
      </c>
      <c r="F9" s="161">
        <f t="shared" si="3"/>
        <v>23261</v>
      </c>
      <c r="G9" s="161">
        <f t="shared" si="3"/>
        <v>25860</v>
      </c>
      <c r="H9" s="161">
        <f t="shared" si="3"/>
        <v>23089</v>
      </c>
      <c r="I9" s="161">
        <f t="shared" si="3"/>
        <v>23089</v>
      </c>
      <c r="J9" s="161">
        <f t="shared" si="3"/>
        <v>22443</v>
      </c>
      <c r="K9" s="161">
        <f t="shared" si="3"/>
        <v>22151</v>
      </c>
      <c r="L9" s="161">
        <f t="shared" si="3"/>
        <v>28252</v>
      </c>
      <c r="M9" s="161">
        <f t="shared" si="3"/>
        <v>27369</v>
      </c>
      <c r="N9" s="107">
        <f t="shared" si="0"/>
        <v>284678</v>
      </c>
    </row>
  </sheetData>
  <sheetProtection/>
  <mergeCells count="2">
    <mergeCell ref="A1:N1"/>
    <mergeCell ref="A2:N2"/>
  </mergeCells>
  <printOptions/>
  <pageMargins left="0.7" right="0.7" top="0.75" bottom="0.75" header="0.3" footer="0.3"/>
  <pageSetup horizontalDpi="600" verticalDpi="600" orientation="landscape" paperSize="9" scale="79" r:id="rId1"/>
  <headerFooter>
    <oddHeader>&amp;L10. melléklet az 6/2018. (V.25.)  önk.rendelethez, ezer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I19"/>
  <sheetViews>
    <sheetView view="pageLayout" workbookViewId="0" topLeftCell="A1">
      <selection activeCell="E15" sqref="E15"/>
    </sheetView>
  </sheetViews>
  <sheetFormatPr defaultColWidth="9.140625" defaultRowHeight="12.75"/>
  <cols>
    <col min="8" max="8" width="13.28125" style="0" customWidth="1"/>
  </cols>
  <sheetData>
    <row r="1" spans="1:9" ht="12.75">
      <c r="A1" s="500" t="s">
        <v>543</v>
      </c>
      <c r="B1" s="500"/>
      <c r="C1" s="500"/>
      <c r="D1" s="500"/>
      <c r="E1" s="500"/>
      <c r="F1" s="500"/>
      <c r="G1" s="500"/>
      <c r="H1" s="500"/>
      <c r="I1" s="500"/>
    </row>
    <row r="5" spans="1:8" ht="12.75">
      <c r="A5" t="s">
        <v>544</v>
      </c>
      <c r="H5" s="324">
        <v>3147000</v>
      </c>
    </row>
    <row r="6" ht="12.75">
      <c r="H6" s="324"/>
    </row>
    <row r="7" spans="1:8" ht="12.75">
      <c r="A7" t="s">
        <v>545</v>
      </c>
      <c r="H7" s="324"/>
    </row>
    <row r="8" spans="1:8" ht="12.75">
      <c r="A8" t="s">
        <v>546</v>
      </c>
      <c r="H8" s="324"/>
    </row>
    <row r="9" spans="1:8" ht="12.75">
      <c r="A9" t="s">
        <v>547</v>
      </c>
      <c r="H9" s="324">
        <v>946770</v>
      </c>
    </row>
    <row r="10" spans="1:8" ht="12.75">
      <c r="A10" t="s">
        <v>548</v>
      </c>
      <c r="H10" s="324">
        <v>13570</v>
      </c>
    </row>
    <row r="11" spans="1:8" ht="12.75">
      <c r="A11" t="s">
        <v>549</v>
      </c>
      <c r="H11" s="324">
        <v>40380</v>
      </c>
    </row>
    <row r="12" spans="1:8" ht="12.75">
      <c r="A12" t="s">
        <v>550</v>
      </c>
      <c r="H12" s="324">
        <v>363615</v>
      </c>
    </row>
    <row r="13" spans="1:8" ht="12.75">
      <c r="A13" t="s">
        <v>551</v>
      </c>
      <c r="H13" s="324">
        <v>24000</v>
      </c>
    </row>
    <row r="14" spans="1:8" ht="12.75">
      <c r="A14" t="s">
        <v>267</v>
      </c>
      <c r="H14" s="324">
        <v>1388335</v>
      </c>
    </row>
    <row r="16" spans="1:8" ht="12.75">
      <c r="A16" t="s">
        <v>552</v>
      </c>
      <c r="H16" s="324">
        <v>2033859</v>
      </c>
    </row>
    <row r="19" ht="12.75">
      <c r="A19" t="s">
        <v>553</v>
      </c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portrait" paperSize="9" r:id="rId1"/>
  <headerFooter>
    <oddHeader>&amp;L11. melléklet a 6/2018. (V.25.)  önk.rendelethez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H47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0.00390625" style="0" customWidth="1"/>
    <col min="2" max="2" width="38.57421875" style="223" customWidth="1"/>
    <col min="3" max="3" width="8.8515625" style="348" customWidth="1"/>
    <col min="4" max="4" width="15.421875" style="348" customWidth="1"/>
    <col min="5" max="5" width="17.8515625" style="223" customWidth="1"/>
    <col min="6" max="6" width="11.421875" style="0" bestFit="1" customWidth="1"/>
    <col min="7" max="7" width="13.140625" style="0" bestFit="1" customWidth="1"/>
    <col min="8" max="8" width="11.140625" style="0" customWidth="1"/>
  </cols>
  <sheetData>
    <row r="1" spans="1:8" ht="20.25">
      <c r="A1" s="508" t="s">
        <v>554</v>
      </c>
      <c r="B1" s="509"/>
      <c r="C1" s="509"/>
      <c r="D1" s="509"/>
      <c r="E1" s="509"/>
      <c r="F1" s="509"/>
      <c r="G1" s="509"/>
      <c r="H1" s="509"/>
    </row>
    <row r="2" spans="1:8" ht="24.75" customHeight="1">
      <c r="A2" s="505"/>
      <c r="B2" s="505"/>
      <c r="C2" s="349" t="s">
        <v>555</v>
      </c>
      <c r="D2" s="349" t="s">
        <v>557</v>
      </c>
      <c r="E2" s="349" t="s">
        <v>556</v>
      </c>
      <c r="F2" s="506" t="s">
        <v>612</v>
      </c>
      <c r="G2" s="507" t="s">
        <v>613</v>
      </c>
      <c r="H2" s="507" t="s">
        <v>614</v>
      </c>
    </row>
    <row r="3" spans="1:8" ht="23.25" customHeight="1">
      <c r="A3" s="505"/>
      <c r="B3" s="505"/>
      <c r="C3" s="350">
        <v>2017</v>
      </c>
      <c r="D3" s="350">
        <v>2017</v>
      </c>
      <c r="E3" s="350">
        <v>2017</v>
      </c>
      <c r="F3" s="506"/>
      <c r="G3" s="507"/>
      <c r="H3" s="507"/>
    </row>
    <row r="4" spans="1:8" s="329" customFormat="1" ht="25.5">
      <c r="A4" s="325" t="s">
        <v>6</v>
      </c>
      <c r="B4" s="326" t="s">
        <v>558</v>
      </c>
      <c r="C4" s="327"/>
      <c r="D4" s="327"/>
      <c r="E4" s="327"/>
      <c r="F4" s="351"/>
      <c r="G4" s="352"/>
      <c r="H4" s="352"/>
    </row>
    <row r="5" spans="1:8" s="329" customFormat="1" ht="25.5">
      <c r="A5" s="301" t="s">
        <v>559</v>
      </c>
      <c r="B5" s="27" t="s">
        <v>560</v>
      </c>
      <c r="C5" s="330">
        <v>20.86</v>
      </c>
      <c r="D5" s="331">
        <v>4580000</v>
      </c>
      <c r="E5" s="332">
        <f>C5*D5</f>
        <v>95538800</v>
      </c>
      <c r="F5" s="354"/>
      <c r="G5" s="355"/>
      <c r="H5" s="355"/>
    </row>
    <row r="6" spans="1:8" s="329" customFormat="1" ht="25.5">
      <c r="A6" s="301" t="s">
        <v>561</v>
      </c>
      <c r="B6" s="27" t="s">
        <v>562</v>
      </c>
      <c r="C6" s="331"/>
      <c r="D6" s="331">
        <v>22300</v>
      </c>
      <c r="E6" s="333">
        <v>8097130</v>
      </c>
      <c r="F6" s="354"/>
      <c r="G6" s="355"/>
      <c r="H6" s="355"/>
    </row>
    <row r="7" spans="1:8" s="329" customFormat="1" ht="16.5">
      <c r="A7" s="301" t="s">
        <v>563</v>
      </c>
      <c r="B7" s="27" t="s">
        <v>564</v>
      </c>
      <c r="C7" s="331"/>
      <c r="D7" s="331"/>
      <c r="E7" s="333">
        <v>25216000</v>
      </c>
      <c r="F7" s="354"/>
      <c r="G7" s="355"/>
      <c r="H7" s="355"/>
    </row>
    <row r="8" spans="1:8" s="329" customFormat="1" ht="25.5">
      <c r="A8" s="301" t="s">
        <v>565</v>
      </c>
      <c r="B8" s="27" t="s">
        <v>566</v>
      </c>
      <c r="C8" s="331"/>
      <c r="D8" s="331"/>
      <c r="E8" s="333">
        <v>1511928</v>
      </c>
      <c r="F8" s="354"/>
      <c r="G8" s="355"/>
      <c r="H8" s="355"/>
    </row>
    <row r="9" spans="1:8" s="329" customFormat="1" ht="16.5">
      <c r="A9" s="301" t="s">
        <v>567</v>
      </c>
      <c r="B9" s="27" t="s">
        <v>568</v>
      </c>
      <c r="C9" s="331"/>
      <c r="D9" s="331"/>
      <c r="E9" s="333">
        <v>8526120</v>
      </c>
      <c r="F9" s="354"/>
      <c r="G9" s="355"/>
      <c r="H9" s="355"/>
    </row>
    <row r="10" spans="1:8" s="329" customFormat="1" ht="16.5">
      <c r="A10" s="301" t="s">
        <v>569</v>
      </c>
      <c r="B10" s="27" t="s">
        <v>570</v>
      </c>
      <c r="C10" s="331"/>
      <c r="D10" s="331"/>
      <c r="E10" s="332">
        <f>SUM(E6:E9)</f>
        <v>43351178</v>
      </c>
      <c r="F10" s="354"/>
      <c r="G10" s="355"/>
      <c r="H10" s="355"/>
    </row>
    <row r="11" spans="1:8" s="329" customFormat="1" ht="25.5">
      <c r="A11" s="301"/>
      <c r="B11" s="27" t="s">
        <v>571</v>
      </c>
      <c r="C11" s="331"/>
      <c r="D11" s="331"/>
      <c r="E11" s="332">
        <v>43351178</v>
      </c>
      <c r="F11" s="354"/>
      <c r="G11" s="355"/>
      <c r="H11" s="355"/>
    </row>
    <row r="12" spans="1:8" s="329" customFormat="1" ht="25.5">
      <c r="A12" s="301" t="s">
        <v>572</v>
      </c>
      <c r="B12" s="27" t="s">
        <v>573</v>
      </c>
      <c r="C12" s="331"/>
      <c r="D12" s="331">
        <v>2700</v>
      </c>
      <c r="E12" s="333">
        <v>13837500</v>
      </c>
      <c r="F12" s="354"/>
      <c r="G12" s="355"/>
      <c r="H12" s="355"/>
    </row>
    <row r="13" spans="1:8" s="329" customFormat="1" ht="25.5">
      <c r="A13" s="301"/>
      <c r="B13" s="27" t="s">
        <v>574</v>
      </c>
      <c r="C13" s="331"/>
      <c r="D13" s="331"/>
      <c r="E13" s="332">
        <v>4651582</v>
      </c>
      <c r="F13" s="354"/>
      <c r="G13" s="355"/>
      <c r="H13" s="355"/>
    </row>
    <row r="14" spans="1:8" s="329" customFormat="1" ht="25.5">
      <c r="A14" s="301" t="s">
        <v>575</v>
      </c>
      <c r="B14" s="27" t="s">
        <v>576</v>
      </c>
      <c r="C14" s="334">
        <v>440</v>
      </c>
      <c r="D14" s="334">
        <v>2550</v>
      </c>
      <c r="E14" s="332">
        <f>C14*D14</f>
        <v>1122000</v>
      </c>
      <c r="F14" s="354"/>
      <c r="G14" s="355"/>
      <c r="H14" s="355"/>
    </row>
    <row r="15" spans="1:8" s="329" customFormat="1" ht="16.5">
      <c r="A15" s="301" t="s">
        <v>577</v>
      </c>
      <c r="B15" s="27" t="s">
        <v>578</v>
      </c>
      <c r="C15" s="334"/>
      <c r="D15" s="334"/>
      <c r="E15" s="332">
        <v>334264</v>
      </c>
      <c r="F15" s="354"/>
      <c r="G15" s="355"/>
      <c r="H15" s="355"/>
    </row>
    <row r="16" spans="1:8" s="329" customFormat="1" ht="25.5">
      <c r="A16" s="301" t="s">
        <v>617</v>
      </c>
      <c r="B16" s="27" t="s">
        <v>620</v>
      </c>
      <c r="C16" s="334"/>
      <c r="D16" s="334"/>
      <c r="E16" s="332"/>
      <c r="F16" s="353">
        <v>1000000</v>
      </c>
      <c r="G16" s="355"/>
      <c r="H16" s="355"/>
    </row>
    <row r="17" spans="1:8" s="329" customFormat="1" ht="16.5">
      <c r="A17" s="335"/>
      <c r="B17" s="326" t="s">
        <v>2</v>
      </c>
      <c r="C17" s="336"/>
      <c r="D17" s="336"/>
      <c r="E17" s="337">
        <f>E5+E11+E13+E14+E15+E16</f>
        <v>144997824</v>
      </c>
      <c r="F17" s="337">
        <f>F5+F11+F13+F14+F15+F16</f>
        <v>1000000</v>
      </c>
      <c r="G17" s="337">
        <f>G5+G11+G13+G14+G15+G16</f>
        <v>0</v>
      </c>
      <c r="H17" s="337">
        <f>H5+H11+H13+H14+H15+H16</f>
        <v>0</v>
      </c>
    </row>
    <row r="18" spans="1:8" s="329" customFormat="1" ht="16.5">
      <c r="A18" s="301" t="s">
        <v>7</v>
      </c>
      <c r="B18" s="360" t="s">
        <v>579</v>
      </c>
      <c r="C18" s="331"/>
      <c r="D18" s="331"/>
      <c r="E18" s="332"/>
      <c r="F18" s="354"/>
      <c r="G18" s="355"/>
      <c r="H18" s="355"/>
    </row>
    <row r="19" spans="1:8" s="38" customFormat="1" ht="15.75">
      <c r="A19" s="338" t="s">
        <v>580</v>
      </c>
      <c r="B19" s="27" t="s">
        <v>581</v>
      </c>
      <c r="C19" s="339">
        <v>12.3</v>
      </c>
      <c r="D19" s="340">
        <v>4469900</v>
      </c>
      <c r="E19" s="332">
        <f>C19*D19/12*8</f>
        <v>36653180</v>
      </c>
      <c r="F19" s="353"/>
      <c r="G19" s="37"/>
      <c r="H19" s="37"/>
    </row>
    <row r="20" spans="1:8" s="38" customFormat="1" ht="25.5">
      <c r="A20" s="338" t="s">
        <v>582</v>
      </c>
      <c r="B20" s="27" t="s">
        <v>583</v>
      </c>
      <c r="C20" s="339">
        <v>7</v>
      </c>
      <c r="D20" s="340">
        <v>1800000</v>
      </c>
      <c r="E20" s="332">
        <f>C20*D20/12*8</f>
        <v>8400000</v>
      </c>
      <c r="F20" s="353"/>
      <c r="G20" s="37"/>
      <c r="H20" s="37">
        <v>960000</v>
      </c>
    </row>
    <row r="21" spans="1:8" s="38" customFormat="1" ht="15.75">
      <c r="A21" s="338" t="s">
        <v>584</v>
      </c>
      <c r="B21" s="27" t="s">
        <v>581</v>
      </c>
      <c r="C21" s="339">
        <v>11.9</v>
      </c>
      <c r="D21" s="340">
        <v>4469900</v>
      </c>
      <c r="E21" s="332">
        <f>C21*D21/12*4</f>
        <v>17730603.333333332</v>
      </c>
      <c r="F21" s="353"/>
      <c r="G21" s="37">
        <v>1489967</v>
      </c>
      <c r="H21" s="37">
        <v>148997</v>
      </c>
    </row>
    <row r="22" spans="1:8" s="38" customFormat="1" ht="25.5">
      <c r="A22" s="338" t="s">
        <v>585</v>
      </c>
      <c r="B22" s="27" t="s">
        <v>583</v>
      </c>
      <c r="C22" s="339">
        <v>7</v>
      </c>
      <c r="D22" s="340">
        <v>1800000</v>
      </c>
      <c r="E22" s="332">
        <f>C22*D22/12*4</f>
        <v>4200000</v>
      </c>
      <c r="F22" s="353"/>
      <c r="G22" s="37"/>
      <c r="H22" s="37">
        <v>480000</v>
      </c>
    </row>
    <row r="23" spans="1:8" s="38" customFormat="1" ht="25.5">
      <c r="A23" s="338" t="s">
        <v>586</v>
      </c>
      <c r="B23" s="27" t="s">
        <v>587</v>
      </c>
      <c r="C23" s="339">
        <v>11.9</v>
      </c>
      <c r="D23" s="340">
        <v>38200</v>
      </c>
      <c r="E23" s="332">
        <f>C23*D23</f>
        <v>454580</v>
      </c>
      <c r="F23" s="353"/>
      <c r="G23" s="37">
        <v>38200</v>
      </c>
      <c r="H23" s="37">
        <v>3820</v>
      </c>
    </row>
    <row r="24" spans="1:8" s="38" customFormat="1" ht="15.75">
      <c r="A24" s="341" t="s">
        <v>588</v>
      </c>
      <c r="B24" s="27" t="s">
        <v>589</v>
      </c>
      <c r="C24" s="331">
        <v>134</v>
      </c>
      <c r="D24" s="340">
        <v>81700</v>
      </c>
      <c r="E24" s="332">
        <v>7298533</v>
      </c>
      <c r="F24" s="327"/>
      <c r="G24" s="37"/>
      <c r="H24" s="37"/>
    </row>
    <row r="25" spans="1:8" s="38" customFormat="1" ht="15.75">
      <c r="A25" s="341" t="s">
        <v>590</v>
      </c>
      <c r="B25" s="27" t="s">
        <v>589</v>
      </c>
      <c r="C25" s="331">
        <v>132</v>
      </c>
      <c r="D25" s="340">
        <v>81700</v>
      </c>
      <c r="E25" s="332">
        <f>C25*D25/12*4</f>
        <v>3594800</v>
      </c>
      <c r="F25" s="327"/>
      <c r="G25" s="37">
        <v>136167</v>
      </c>
      <c r="H25" s="37">
        <v>27233</v>
      </c>
    </row>
    <row r="26" spans="1:8" s="38" customFormat="1" ht="38.25">
      <c r="A26" s="338" t="s">
        <v>591</v>
      </c>
      <c r="B26" s="27" t="s">
        <v>592</v>
      </c>
      <c r="C26" s="331">
        <v>9</v>
      </c>
      <c r="D26" s="340">
        <v>189000</v>
      </c>
      <c r="E26" s="332">
        <v>1134000</v>
      </c>
      <c r="F26" s="327"/>
      <c r="G26" s="37">
        <v>-630000</v>
      </c>
      <c r="H26" s="37"/>
    </row>
    <row r="27" spans="1:8" s="38" customFormat="1" ht="38.25">
      <c r="A27" s="338" t="s">
        <v>593</v>
      </c>
      <c r="B27" s="27" t="s">
        <v>594</v>
      </c>
      <c r="C27" s="331">
        <v>4</v>
      </c>
      <c r="D27" s="340">
        <v>189000</v>
      </c>
      <c r="E27" s="332">
        <v>252000</v>
      </c>
      <c r="F27" s="327"/>
      <c r="G27" s="37"/>
      <c r="H27" s="37"/>
    </row>
    <row r="28" spans="1:8" s="38" customFormat="1" ht="50.25" customHeight="1">
      <c r="A28" s="342" t="s">
        <v>595</v>
      </c>
      <c r="B28" s="27" t="s">
        <v>596</v>
      </c>
      <c r="C28" s="331">
        <v>2</v>
      </c>
      <c r="D28" s="331">
        <v>418900</v>
      </c>
      <c r="E28" s="332">
        <v>837800</v>
      </c>
      <c r="F28" s="353"/>
      <c r="G28" s="37"/>
      <c r="H28" s="37">
        <v>-209450</v>
      </c>
    </row>
    <row r="29" spans="1:8" s="38" customFormat="1" ht="54" customHeight="1">
      <c r="A29" s="342" t="s">
        <v>615</v>
      </c>
      <c r="B29" s="27" t="s">
        <v>616</v>
      </c>
      <c r="C29" s="331"/>
      <c r="D29" s="331"/>
      <c r="E29" s="332"/>
      <c r="F29" s="353">
        <v>383992</v>
      </c>
      <c r="G29" s="37"/>
      <c r="H29" s="37"/>
    </row>
    <row r="30" spans="1:8" s="38" customFormat="1" ht="15.75">
      <c r="A30" s="362"/>
      <c r="B30" s="363" t="s">
        <v>2</v>
      </c>
      <c r="C30" s="361"/>
      <c r="D30" s="361"/>
      <c r="E30" s="361">
        <f>SUM(E19:E29)</f>
        <v>80555496.33333333</v>
      </c>
      <c r="F30" s="364">
        <f>SUM(F19:F29)</f>
        <v>383992</v>
      </c>
      <c r="G30" s="364">
        <f>SUM(G19:G29)</f>
        <v>1034334</v>
      </c>
      <c r="H30" s="364">
        <f>SUM(H19:H29)</f>
        <v>1410600</v>
      </c>
    </row>
    <row r="31" spans="1:8" s="38" customFormat="1" ht="25.5">
      <c r="A31" s="341"/>
      <c r="B31" s="365" t="s">
        <v>597</v>
      </c>
      <c r="C31" s="331"/>
      <c r="D31" s="331"/>
      <c r="E31" s="332"/>
      <c r="F31" s="353"/>
      <c r="G31" s="37"/>
      <c r="H31" s="37"/>
    </row>
    <row r="32" spans="1:8" s="38" customFormat="1" ht="15.75">
      <c r="A32" s="341" t="s">
        <v>598</v>
      </c>
      <c r="B32" s="27" t="s">
        <v>599</v>
      </c>
      <c r="C32" s="331"/>
      <c r="D32" s="331"/>
      <c r="E32" s="332">
        <v>47822000</v>
      </c>
      <c r="F32" s="353"/>
      <c r="G32" s="37"/>
      <c r="H32" s="37"/>
    </row>
    <row r="33" spans="1:8" s="38" customFormat="1" ht="15.75">
      <c r="A33" s="341" t="s">
        <v>600</v>
      </c>
      <c r="B33" s="27" t="s">
        <v>601</v>
      </c>
      <c r="C33" s="331">
        <v>17</v>
      </c>
      <c r="D33" s="331">
        <v>494100</v>
      </c>
      <c r="E33" s="332">
        <f>C33*D33</f>
        <v>8399700</v>
      </c>
      <c r="F33" s="353"/>
      <c r="G33" s="37"/>
      <c r="H33" s="37">
        <v>1482300</v>
      </c>
    </row>
    <row r="34" spans="1:8" s="38" customFormat="1" ht="15.75">
      <c r="A34" s="341" t="s">
        <v>618</v>
      </c>
      <c r="B34" s="27" t="s">
        <v>619</v>
      </c>
      <c r="C34" s="331"/>
      <c r="D34" s="331"/>
      <c r="E34" s="332"/>
      <c r="F34" s="353">
        <v>8075000</v>
      </c>
      <c r="G34" s="37"/>
      <c r="H34" s="37">
        <v>1425000</v>
      </c>
    </row>
    <row r="35" spans="1:8" s="38" customFormat="1" ht="15.75">
      <c r="A35" s="341" t="s">
        <v>602</v>
      </c>
      <c r="B35" s="27" t="s">
        <v>603</v>
      </c>
      <c r="C35" s="330">
        <v>8.79</v>
      </c>
      <c r="D35" s="331">
        <v>1632000</v>
      </c>
      <c r="E35" s="332">
        <f>C35*D35</f>
        <v>14345279.999999998</v>
      </c>
      <c r="F35" s="353">
        <v>-440640</v>
      </c>
      <c r="G35" s="37"/>
      <c r="H35" s="37">
        <v>-326400</v>
      </c>
    </row>
    <row r="36" spans="1:8" s="38" customFormat="1" ht="15.75">
      <c r="A36" s="341" t="s">
        <v>604</v>
      </c>
      <c r="B36" s="27" t="s">
        <v>605</v>
      </c>
      <c r="C36" s="331"/>
      <c r="D36" s="331"/>
      <c r="E36" s="332">
        <v>26547648</v>
      </c>
      <c r="F36" s="353">
        <v>-785903</v>
      </c>
      <c r="G36" s="37"/>
      <c r="H36" s="37"/>
    </row>
    <row r="37" spans="1:8" s="38" customFormat="1" ht="25.5">
      <c r="A37" s="341" t="s">
        <v>606</v>
      </c>
      <c r="B37" s="27" t="s">
        <v>607</v>
      </c>
      <c r="C37" s="331">
        <v>570</v>
      </c>
      <c r="D37" s="331">
        <v>2327</v>
      </c>
      <c r="E37" s="332">
        <f>C37*D37</f>
        <v>1326390</v>
      </c>
      <c r="F37" s="353">
        <v>-350550</v>
      </c>
      <c r="G37" s="37">
        <v>-743850</v>
      </c>
      <c r="H37" s="37">
        <v>-165300</v>
      </c>
    </row>
    <row r="38" spans="1:8" s="38" customFormat="1" ht="38.25">
      <c r="A38" s="341" t="s">
        <v>608</v>
      </c>
      <c r="B38" s="27" t="s">
        <v>609</v>
      </c>
      <c r="C38" s="331">
        <v>2</v>
      </c>
      <c r="D38" s="331">
        <v>1508760</v>
      </c>
      <c r="E38" s="332">
        <f>C38*D38</f>
        <v>3017520</v>
      </c>
      <c r="F38" s="353"/>
      <c r="G38" s="37"/>
      <c r="H38" s="37"/>
    </row>
    <row r="39" spans="1:8" s="38" customFormat="1" ht="15.75">
      <c r="A39" s="367"/>
      <c r="B39" s="368" t="s">
        <v>2</v>
      </c>
      <c r="C39" s="366"/>
      <c r="D39" s="366"/>
      <c r="E39" s="366">
        <f>SUM(E32:E38)</f>
        <v>101458538</v>
      </c>
      <c r="F39" s="286">
        <f>SUM(F32:F38)</f>
        <v>6497907</v>
      </c>
      <c r="G39" s="286">
        <f>SUM(G32:G38)</f>
        <v>-743850</v>
      </c>
      <c r="H39" s="286">
        <f>SUM(H32:H38)</f>
        <v>2415600</v>
      </c>
    </row>
    <row r="40" spans="1:8" s="38" customFormat="1" ht="15.75">
      <c r="A40" s="341"/>
      <c r="B40" s="343" t="s">
        <v>610</v>
      </c>
      <c r="C40" s="331"/>
      <c r="D40" s="331"/>
      <c r="E40" s="332"/>
      <c r="F40" s="353"/>
      <c r="G40" s="37"/>
      <c r="H40" s="37"/>
    </row>
    <row r="41" spans="1:8" s="3" customFormat="1" ht="15.75">
      <c r="A41" s="341" t="s">
        <v>621</v>
      </c>
      <c r="B41" s="27" t="s">
        <v>611</v>
      </c>
      <c r="C41" s="331">
        <v>5125</v>
      </c>
      <c r="D41" s="331">
        <v>1140</v>
      </c>
      <c r="E41" s="332">
        <v>5842500</v>
      </c>
      <c r="F41" s="354"/>
      <c r="G41" s="35"/>
      <c r="H41" s="35"/>
    </row>
    <row r="42" spans="1:8" s="3" customFormat="1" ht="25.5">
      <c r="A42" s="341" t="s">
        <v>622</v>
      </c>
      <c r="B42" s="27" t="s">
        <v>623</v>
      </c>
      <c r="C42" s="331"/>
      <c r="D42" s="331"/>
      <c r="E42" s="332"/>
      <c r="F42" s="354">
        <v>491830</v>
      </c>
      <c r="G42" s="35"/>
      <c r="H42" s="35"/>
    </row>
    <row r="43" spans="1:8" s="3" customFormat="1" ht="15.75">
      <c r="A43" s="344"/>
      <c r="B43" s="369" t="s">
        <v>2</v>
      </c>
      <c r="C43" s="345"/>
      <c r="D43" s="345"/>
      <c r="E43" s="346">
        <f>SUM(E41:E42)</f>
        <v>5842500</v>
      </c>
      <c r="F43" s="346">
        <f>SUM(F41:F42)</f>
        <v>491830</v>
      </c>
      <c r="G43" s="346">
        <f>SUM(G41:G42)</f>
        <v>0</v>
      </c>
      <c r="H43" s="346">
        <f>SUM(H41:H42)</f>
        <v>0</v>
      </c>
    </row>
    <row r="44" spans="1:8" s="347" customFormat="1" ht="18">
      <c r="A44" s="356"/>
      <c r="B44" s="357" t="s">
        <v>115</v>
      </c>
      <c r="C44" s="358"/>
      <c r="D44" s="358"/>
      <c r="E44" s="359">
        <f>E17+E30+E39+E43</f>
        <v>332854358.3333333</v>
      </c>
      <c r="F44" s="359">
        <f>F17+F30+F39+F43</f>
        <v>8373729</v>
      </c>
      <c r="G44" s="359">
        <f>G17+G30+G39+G43</f>
        <v>290484</v>
      </c>
      <c r="H44" s="359">
        <f>H17+H30+H39+H43</f>
        <v>3826200</v>
      </c>
    </row>
    <row r="45" spans="1:6" s="3" customFormat="1" ht="12.75">
      <c r="A45"/>
      <c r="B45" s="223"/>
      <c r="C45" s="348"/>
      <c r="D45" s="348"/>
      <c r="E45" s="223"/>
      <c r="F45" s="328"/>
    </row>
    <row r="46" spans="1:5" s="3" customFormat="1" ht="12.75">
      <c r="A46"/>
      <c r="B46" s="223"/>
      <c r="C46" s="348"/>
      <c r="D46" s="348"/>
      <c r="E46" s="223"/>
    </row>
    <row r="47" spans="1:5" s="3" customFormat="1" ht="12.75">
      <c r="A47"/>
      <c r="B47" s="223"/>
      <c r="C47" s="348"/>
      <c r="D47" s="348"/>
      <c r="E47" s="223"/>
    </row>
    <row r="48" ht="23.25" customHeight="1"/>
  </sheetData>
  <sheetProtection/>
  <mergeCells count="5">
    <mergeCell ref="A2:B3"/>
    <mergeCell ref="F2:F3"/>
    <mergeCell ref="G2:G3"/>
    <mergeCell ref="H2:H3"/>
    <mergeCell ref="A1:H1"/>
  </mergeCells>
  <printOptions/>
  <pageMargins left="0.7" right="0.7" top="0.75" bottom="0.75" header="0.3" footer="0.3"/>
  <pageSetup horizontalDpi="600" verticalDpi="600" orientation="portrait" paperSize="9" scale="70" r:id="rId1"/>
  <headerFooter>
    <oddHeader>&amp;L12. melléklet a 6/2018. (V.25.)  önk. rendelethez, Ft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Q23"/>
  <sheetViews>
    <sheetView view="pageLayout" workbookViewId="0" topLeftCell="A1">
      <selection activeCell="E29" sqref="E29"/>
    </sheetView>
  </sheetViews>
  <sheetFormatPr defaultColWidth="9.140625" defaultRowHeight="12.75"/>
  <cols>
    <col min="1" max="1" width="5.57421875" style="0" customWidth="1"/>
    <col min="2" max="2" width="30.421875" style="8" customWidth="1"/>
    <col min="3" max="3" width="13.421875" style="0" customWidth="1"/>
    <col min="4" max="4" width="11.00390625" style="0" customWidth="1"/>
    <col min="5" max="5" width="11.140625" style="0" customWidth="1"/>
    <col min="6" max="6" width="15.00390625" style="0" customWidth="1"/>
    <col min="7" max="7" width="13.28125" style="0" customWidth="1"/>
    <col min="8" max="8" width="12.7109375" style="0" customWidth="1"/>
    <col min="9" max="9" width="12.140625" style="0" customWidth="1"/>
    <col min="10" max="10" width="12.57421875" style="0" customWidth="1"/>
    <col min="11" max="11" width="14.8515625" style="0" customWidth="1"/>
    <col min="12" max="12" width="10.140625" style="0" bestFit="1" customWidth="1"/>
    <col min="13" max="13" width="12.7109375" style="0" customWidth="1"/>
    <col min="14" max="14" width="12.140625" style="0" customWidth="1"/>
    <col min="15" max="15" width="12.57421875" style="0" customWidth="1"/>
    <col min="16" max="16" width="14.8515625" style="0" customWidth="1"/>
    <col min="17" max="17" width="10.140625" style="0" bestFit="1" customWidth="1"/>
  </cols>
  <sheetData>
    <row r="1" spans="1:17" ht="15.75">
      <c r="A1" s="513" t="s">
        <v>228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</row>
    <row r="2" spans="1:17" s="144" customFormat="1" ht="60">
      <c r="A2" s="141" t="s">
        <v>145</v>
      </c>
      <c r="B2" s="142" t="s">
        <v>95</v>
      </c>
      <c r="C2" s="142" t="s">
        <v>109</v>
      </c>
      <c r="D2" s="142" t="s">
        <v>146</v>
      </c>
      <c r="E2" s="142" t="s">
        <v>113</v>
      </c>
      <c r="F2" s="142" t="s">
        <v>147</v>
      </c>
      <c r="G2" s="143" t="s">
        <v>2</v>
      </c>
      <c r="H2" s="142" t="s">
        <v>109</v>
      </c>
      <c r="I2" s="142" t="s">
        <v>146</v>
      </c>
      <c r="J2" s="142" t="s">
        <v>113</v>
      </c>
      <c r="K2" s="142" t="s">
        <v>147</v>
      </c>
      <c r="L2" s="142" t="s">
        <v>256</v>
      </c>
      <c r="M2" s="142" t="s">
        <v>306</v>
      </c>
      <c r="N2" s="142" t="s">
        <v>307</v>
      </c>
      <c r="O2" s="142" t="s">
        <v>308</v>
      </c>
      <c r="P2" s="142" t="s">
        <v>631</v>
      </c>
      <c r="Q2" s="142" t="s">
        <v>309</v>
      </c>
    </row>
    <row r="3" spans="1:17" ht="12.75">
      <c r="A3" s="36" t="s">
        <v>72</v>
      </c>
      <c r="B3" s="20" t="s">
        <v>110</v>
      </c>
      <c r="C3" s="145">
        <v>59357</v>
      </c>
      <c r="D3" s="145">
        <v>87354</v>
      </c>
      <c r="E3" s="145">
        <v>74843</v>
      </c>
      <c r="F3" s="145">
        <v>8241</v>
      </c>
      <c r="G3" s="97">
        <f aca="true" t="shared" si="0" ref="G3:G23">SUM(C3:F3)</f>
        <v>229795</v>
      </c>
      <c r="H3" s="145">
        <v>153458</v>
      </c>
      <c r="I3" s="145">
        <v>89919</v>
      </c>
      <c r="J3" s="145">
        <v>74844</v>
      </c>
      <c r="K3" s="145">
        <v>8241</v>
      </c>
      <c r="L3" s="97">
        <f>SUM(H3:K3)</f>
        <v>326462</v>
      </c>
      <c r="M3" s="145">
        <v>135833</v>
      </c>
      <c r="N3" s="145">
        <v>89759</v>
      </c>
      <c r="O3" s="145">
        <v>74840</v>
      </c>
      <c r="P3" s="145">
        <v>7884</v>
      </c>
      <c r="Q3" s="97">
        <f>SUM(M3:P3)</f>
        <v>308316</v>
      </c>
    </row>
    <row r="4" spans="1:17" ht="12.75">
      <c r="A4" s="36" t="s">
        <v>74</v>
      </c>
      <c r="B4" s="20" t="s">
        <v>111</v>
      </c>
      <c r="C4" s="145">
        <v>11437</v>
      </c>
      <c r="D4" s="145">
        <v>21026</v>
      </c>
      <c r="E4" s="145">
        <v>17999</v>
      </c>
      <c r="F4" s="145">
        <v>1859</v>
      </c>
      <c r="G4" s="97">
        <f t="shared" si="0"/>
        <v>52321</v>
      </c>
      <c r="H4" s="145">
        <v>24414</v>
      </c>
      <c r="I4" s="145">
        <v>22818</v>
      </c>
      <c r="J4" s="145">
        <v>17230</v>
      </c>
      <c r="K4" s="145">
        <v>1859</v>
      </c>
      <c r="L4" s="97">
        <f aca="true" t="shared" si="1" ref="L4:L11">SUM(H4:K4)</f>
        <v>66321</v>
      </c>
      <c r="M4" s="145">
        <v>19440</v>
      </c>
      <c r="N4" s="145">
        <v>22818</v>
      </c>
      <c r="O4" s="145">
        <v>17230</v>
      </c>
      <c r="P4" s="145">
        <v>1877</v>
      </c>
      <c r="Q4" s="97">
        <f aca="true" t="shared" si="2" ref="Q4:Q11">SUM(M4:P4)</f>
        <v>61365</v>
      </c>
    </row>
    <row r="5" spans="1:17" ht="12.75">
      <c r="A5" s="36" t="s">
        <v>75</v>
      </c>
      <c r="B5" s="20" t="s">
        <v>0</v>
      </c>
      <c r="C5" s="145">
        <v>104230</v>
      </c>
      <c r="D5" s="41">
        <v>10769</v>
      </c>
      <c r="E5" s="145">
        <v>135217</v>
      </c>
      <c r="F5" s="145">
        <v>11658</v>
      </c>
      <c r="G5" s="97">
        <f t="shared" si="0"/>
        <v>261874</v>
      </c>
      <c r="H5" s="145">
        <v>123181</v>
      </c>
      <c r="I5" s="41">
        <v>8764</v>
      </c>
      <c r="J5" s="145">
        <v>141855</v>
      </c>
      <c r="K5" s="145">
        <v>14428</v>
      </c>
      <c r="L5" s="97">
        <f t="shared" si="1"/>
        <v>288228</v>
      </c>
      <c r="M5" s="145">
        <v>121561</v>
      </c>
      <c r="N5" s="41">
        <v>8683</v>
      </c>
      <c r="O5" s="145">
        <v>116222</v>
      </c>
      <c r="P5" s="145">
        <v>10227</v>
      </c>
      <c r="Q5" s="97">
        <f t="shared" si="2"/>
        <v>256693</v>
      </c>
    </row>
    <row r="6" spans="1:17" ht="12.75">
      <c r="A6" s="36" t="s">
        <v>76</v>
      </c>
      <c r="B6" s="20" t="s">
        <v>112</v>
      </c>
      <c r="C6" s="145">
        <v>24584</v>
      </c>
      <c r="D6" s="41"/>
      <c r="E6" s="145"/>
      <c r="F6" s="145"/>
      <c r="G6" s="97">
        <f t="shared" si="0"/>
        <v>24584</v>
      </c>
      <c r="H6" s="145">
        <v>13933</v>
      </c>
      <c r="I6" s="41"/>
      <c r="J6" s="145"/>
      <c r="K6" s="145"/>
      <c r="L6" s="97">
        <f t="shared" si="1"/>
        <v>13933</v>
      </c>
      <c r="M6" s="145">
        <v>13933</v>
      </c>
      <c r="N6" s="41"/>
      <c r="O6" s="145"/>
      <c r="P6" s="145"/>
      <c r="Q6" s="97">
        <f t="shared" si="2"/>
        <v>13933</v>
      </c>
    </row>
    <row r="7" spans="1:17" ht="12.75">
      <c r="A7" s="36" t="s">
        <v>77</v>
      </c>
      <c r="B7" s="20" t="s">
        <v>82</v>
      </c>
      <c r="C7" s="145">
        <v>363261</v>
      </c>
      <c r="D7" s="41"/>
      <c r="E7" s="145"/>
      <c r="F7" s="145"/>
      <c r="G7" s="97">
        <f t="shared" si="0"/>
        <v>363261</v>
      </c>
      <c r="H7" s="145">
        <v>370057</v>
      </c>
      <c r="I7" s="41"/>
      <c r="J7" s="145"/>
      <c r="K7" s="145"/>
      <c r="L7" s="97">
        <f t="shared" si="1"/>
        <v>370057</v>
      </c>
      <c r="M7" s="145">
        <v>166675</v>
      </c>
      <c r="N7" s="41"/>
      <c r="O7" s="145"/>
      <c r="P7" s="145"/>
      <c r="Q7" s="97">
        <f t="shared" si="2"/>
        <v>166675</v>
      </c>
    </row>
    <row r="8" spans="1:17" ht="12.75">
      <c r="A8" s="36" t="s">
        <v>78</v>
      </c>
      <c r="B8" s="20" t="s">
        <v>148</v>
      </c>
      <c r="C8" s="145">
        <v>6000</v>
      </c>
      <c r="D8" s="41"/>
      <c r="E8" s="145">
        <v>5000</v>
      </c>
      <c r="F8" s="145">
        <v>253</v>
      </c>
      <c r="G8" s="97">
        <f t="shared" si="0"/>
        <v>11253</v>
      </c>
      <c r="H8" s="145">
        <v>57434</v>
      </c>
      <c r="I8" s="41">
        <v>428</v>
      </c>
      <c r="J8" s="145">
        <v>6367</v>
      </c>
      <c r="K8" s="145">
        <v>953</v>
      </c>
      <c r="L8" s="97">
        <f t="shared" si="1"/>
        <v>65182</v>
      </c>
      <c r="M8" s="145">
        <v>33148</v>
      </c>
      <c r="N8" s="41">
        <v>428</v>
      </c>
      <c r="O8" s="145">
        <v>6367</v>
      </c>
      <c r="P8" s="145">
        <v>200</v>
      </c>
      <c r="Q8" s="97">
        <f t="shared" si="2"/>
        <v>40143</v>
      </c>
    </row>
    <row r="9" spans="1:17" ht="12.75">
      <c r="A9" s="36" t="s">
        <v>79</v>
      </c>
      <c r="B9" s="20" t="s">
        <v>21</v>
      </c>
      <c r="C9" s="145">
        <v>20990</v>
      </c>
      <c r="D9" s="41"/>
      <c r="E9" s="145"/>
      <c r="F9" s="145"/>
      <c r="G9" s="97">
        <f t="shared" si="0"/>
        <v>20990</v>
      </c>
      <c r="H9" s="145">
        <v>128772</v>
      </c>
      <c r="I9" s="41"/>
      <c r="J9" s="145"/>
      <c r="K9" s="145"/>
      <c r="L9" s="97">
        <f t="shared" si="1"/>
        <v>128772</v>
      </c>
      <c r="M9" s="145">
        <v>25942</v>
      </c>
      <c r="N9" s="41"/>
      <c r="O9" s="145"/>
      <c r="P9" s="145"/>
      <c r="Q9" s="97">
        <f t="shared" si="2"/>
        <v>25942</v>
      </c>
    </row>
    <row r="10" spans="1:17" ht="12.75">
      <c r="A10" s="36" t="s">
        <v>80</v>
      </c>
      <c r="B10" s="20" t="s">
        <v>90</v>
      </c>
      <c r="C10" s="145"/>
      <c r="D10" s="41"/>
      <c r="E10" s="145"/>
      <c r="F10" s="145"/>
      <c r="G10" s="97">
        <f t="shared" si="0"/>
        <v>0</v>
      </c>
      <c r="H10" s="145">
        <v>40156</v>
      </c>
      <c r="I10" s="41"/>
      <c r="J10" s="145"/>
      <c r="K10" s="145"/>
      <c r="L10" s="97">
        <f t="shared" si="1"/>
        <v>40156</v>
      </c>
      <c r="M10" s="145">
        <v>40156</v>
      </c>
      <c r="N10" s="41"/>
      <c r="O10" s="145"/>
      <c r="P10" s="145"/>
      <c r="Q10" s="97">
        <f t="shared" si="2"/>
        <v>40156</v>
      </c>
    </row>
    <row r="11" spans="1:17" ht="12.75">
      <c r="A11" s="146" t="s">
        <v>133</v>
      </c>
      <c r="B11" s="147" t="s">
        <v>132</v>
      </c>
      <c r="C11" s="145">
        <v>12097</v>
      </c>
      <c r="D11" s="41"/>
      <c r="E11" s="145"/>
      <c r="F11" s="145"/>
      <c r="G11" s="97">
        <f t="shared" si="0"/>
        <v>12097</v>
      </c>
      <c r="H11" s="145">
        <v>12097</v>
      </c>
      <c r="I11" s="41"/>
      <c r="J11" s="145"/>
      <c r="K11" s="145"/>
      <c r="L11" s="97">
        <f t="shared" si="1"/>
        <v>12097</v>
      </c>
      <c r="M11" s="145">
        <v>12097</v>
      </c>
      <c r="N11" s="41"/>
      <c r="O11" s="145"/>
      <c r="P11" s="145"/>
      <c r="Q11" s="97">
        <f t="shared" si="2"/>
        <v>12097</v>
      </c>
    </row>
    <row r="12" spans="1:17" ht="12.75">
      <c r="A12" s="148"/>
      <c r="B12" s="149" t="s">
        <v>149</v>
      </c>
      <c r="C12" s="150"/>
      <c r="D12" s="151"/>
      <c r="E12" s="150"/>
      <c r="F12" s="150"/>
      <c r="G12" s="107">
        <f t="shared" si="0"/>
        <v>0</v>
      </c>
      <c r="H12" s="150"/>
      <c r="I12" s="151"/>
      <c r="J12" s="150"/>
      <c r="K12" s="150"/>
      <c r="L12" s="107">
        <f>SUM(H12:K12)</f>
        <v>0</v>
      </c>
      <c r="M12" s="150"/>
      <c r="N12" s="151"/>
      <c r="O12" s="150"/>
      <c r="P12" s="150"/>
      <c r="Q12" s="107">
        <f>SUM(M12:P12)</f>
        <v>0</v>
      </c>
    </row>
    <row r="13" spans="1:17" ht="12.75">
      <c r="A13" s="510" t="s">
        <v>150</v>
      </c>
      <c r="B13" s="511"/>
      <c r="C13" s="152">
        <f>SUM(C3:C12)</f>
        <v>601956</v>
      </c>
      <c r="D13" s="152">
        <f>SUM(D3:D10)</f>
        <v>119149</v>
      </c>
      <c r="E13" s="152">
        <f>SUM(E3:E10)</f>
        <v>233059</v>
      </c>
      <c r="F13" s="152">
        <f>SUM(F3:F10)</f>
        <v>22011</v>
      </c>
      <c r="G13" s="152">
        <f t="shared" si="0"/>
        <v>976175</v>
      </c>
      <c r="H13" s="152">
        <f>SUM(H3:H12)</f>
        <v>923502</v>
      </c>
      <c r="I13" s="152">
        <f>SUM(I3:I10)</f>
        <v>121929</v>
      </c>
      <c r="J13" s="152">
        <f>SUM(J3:J10)</f>
        <v>240296</v>
      </c>
      <c r="K13" s="152">
        <f>SUM(K3:K10)</f>
        <v>25481</v>
      </c>
      <c r="L13" s="152">
        <f>SUM(H13:K13)</f>
        <v>1311208</v>
      </c>
      <c r="M13" s="152">
        <f>SUM(M3:M12)</f>
        <v>568785</v>
      </c>
      <c r="N13" s="152">
        <f>SUM(N3:N10)</f>
        <v>121688</v>
      </c>
      <c r="O13" s="152">
        <f>SUM(O3:O10)</f>
        <v>214659</v>
      </c>
      <c r="P13" s="152">
        <f>SUM(P3:P10)</f>
        <v>20188</v>
      </c>
      <c r="Q13" s="152">
        <f>SUM(M13:P13)</f>
        <v>925320</v>
      </c>
    </row>
    <row r="14" spans="1:17" ht="25.5">
      <c r="A14" s="1" t="s">
        <v>35</v>
      </c>
      <c r="B14" s="19" t="s">
        <v>36</v>
      </c>
      <c r="C14" s="145">
        <v>374187</v>
      </c>
      <c r="D14" s="145">
        <v>7977</v>
      </c>
      <c r="E14" s="145"/>
      <c r="F14" s="145"/>
      <c r="G14" s="97">
        <f t="shared" si="0"/>
        <v>382164</v>
      </c>
      <c r="H14" s="145">
        <v>487488</v>
      </c>
      <c r="I14" s="145">
        <v>8009</v>
      </c>
      <c r="J14" s="145"/>
      <c r="K14" s="145"/>
      <c r="L14" s="97">
        <f>SUM(H14:K14)</f>
        <v>495497</v>
      </c>
      <c r="M14" s="145">
        <v>487488</v>
      </c>
      <c r="N14" s="145">
        <v>8009</v>
      </c>
      <c r="O14" s="145"/>
      <c r="P14" s="145"/>
      <c r="Q14" s="97">
        <f>SUM(M14:P14)</f>
        <v>495497</v>
      </c>
    </row>
    <row r="15" spans="1:17" ht="25.5">
      <c r="A15" s="1" t="s">
        <v>38</v>
      </c>
      <c r="B15" s="19" t="s">
        <v>37</v>
      </c>
      <c r="C15" s="145">
        <v>51408</v>
      </c>
      <c r="D15" s="145"/>
      <c r="E15" s="145"/>
      <c r="F15" s="145"/>
      <c r="G15" s="97">
        <f t="shared" si="0"/>
        <v>51408</v>
      </c>
      <c r="H15" s="145">
        <v>218404</v>
      </c>
      <c r="I15" s="145"/>
      <c r="J15" s="145"/>
      <c r="K15" s="145"/>
      <c r="L15" s="97">
        <f aca="true" t="shared" si="3" ref="L15:L21">SUM(H15:K15)</f>
        <v>218404</v>
      </c>
      <c r="M15" s="145">
        <v>218404</v>
      </c>
      <c r="N15" s="145"/>
      <c r="O15" s="145"/>
      <c r="P15" s="145"/>
      <c r="Q15" s="97">
        <f aca="true" t="shared" si="4" ref="Q15:Q21">SUM(M15:P15)</f>
        <v>218404</v>
      </c>
    </row>
    <row r="16" spans="1:17" ht="12.75">
      <c r="A16" s="1" t="s">
        <v>41</v>
      </c>
      <c r="B16" s="19" t="s">
        <v>42</v>
      </c>
      <c r="C16" s="145">
        <v>149846</v>
      </c>
      <c r="D16" s="145"/>
      <c r="E16" s="145"/>
      <c r="F16" s="145"/>
      <c r="G16" s="97">
        <f t="shared" si="0"/>
        <v>149846</v>
      </c>
      <c r="H16" s="145">
        <v>181088</v>
      </c>
      <c r="I16" s="145"/>
      <c r="J16" s="145"/>
      <c r="K16" s="145"/>
      <c r="L16" s="97">
        <f t="shared" si="3"/>
        <v>181088</v>
      </c>
      <c r="M16" s="145">
        <v>181088</v>
      </c>
      <c r="N16" s="145"/>
      <c r="O16" s="145"/>
      <c r="P16" s="145"/>
      <c r="Q16" s="97">
        <f t="shared" si="4"/>
        <v>181088</v>
      </c>
    </row>
    <row r="17" spans="1:17" ht="12.75">
      <c r="A17" s="1" t="s">
        <v>43</v>
      </c>
      <c r="B17" s="19" t="s">
        <v>44</v>
      </c>
      <c r="C17" s="145">
        <v>44306</v>
      </c>
      <c r="D17" s="145">
        <v>318</v>
      </c>
      <c r="E17" s="145">
        <v>86939</v>
      </c>
      <c r="F17" s="145">
        <v>1009</v>
      </c>
      <c r="G17" s="97">
        <f t="shared" si="0"/>
        <v>132572</v>
      </c>
      <c r="H17" s="145">
        <v>51490</v>
      </c>
      <c r="I17" s="145">
        <v>251</v>
      </c>
      <c r="J17" s="145">
        <v>80831</v>
      </c>
      <c r="K17" s="145">
        <v>1570</v>
      </c>
      <c r="L17" s="97">
        <f t="shared" si="3"/>
        <v>134142</v>
      </c>
      <c r="M17" s="145">
        <v>51490</v>
      </c>
      <c r="N17" s="145">
        <v>204</v>
      </c>
      <c r="O17" s="145">
        <v>55975</v>
      </c>
      <c r="P17" s="145">
        <v>1555</v>
      </c>
      <c r="Q17" s="97">
        <f t="shared" si="4"/>
        <v>109224</v>
      </c>
    </row>
    <row r="18" spans="1:17" ht="12.75">
      <c r="A18" s="1" t="s">
        <v>47</v>
      </c>
      <c r="B18" s="19" t="s">
        <v>48</v>
      </c>
      <c r="C18" s="145"/>
      <c r="D18" s="145"/>
      <c r="E18" s="145"/>
      <c r="F18" s="145"/>
      <c r="G18" s="97">
        <f t="shared" si="0"/>
        <v>0</v>
      </c>
      <c r="H18" s="145">
        <v>1804</v>
      </c>
      <c r="I18" s="145"/>
      <c r="J18" s="145"/>
      <c r="K18" s="145"/>
      <c r="L18" s="97">
        <f t="shared" si="3"/>
        <v>1804</v>
      </c>
      <c r="M18" s="145">
        <v>1804</v>
      </c>
      <c r="N18" s="145"/>
      <c r="O18" s="145"/>
      <c r="P18" s="145"/>
      <c r="Q18" s="97">
        <f t="shared" si="4"/>
        <v>1804</v>
      </c>
    </row>
    <row r="19" spans="1:17" ht="25.5">
      <c r="A19" s="1" t="s">
        <v>49</v>
      </c>
      <c r="B19" s="19" t="s">
        <v>50</v>
      </c>
      <c r="C19" s="145"/>
      <c r="D19" s="145"/>
      <c r="E19" s="145"/>
      <c r="F19" s="145"/>
      <c r="G19" s="97">
        <f t="shared" si="0"/>
        <v>0</v>
      </c>
      <c r="H19" s="145">
        <v>517</v>
      </c>
      <c r="I19" s="145"/>
      <c r="J19" s="145"/>
      <c r="K19" s="145">
        <v>813</v>
      </c>
      <c r="L19" s="97">
        <f t="shared" si="3"/>
        <v>1330</v>
      </c>
      <c r="M19" s="145">
        <v>517</v>
      </c>
      <c r="N19" s="145"/>
      <c r="O19" s="145"/>
      <c r="P19" s="145">
        <v>813</v>
      </c>
      <c r="Q19" s="97">
        <f t="shared" si="4"/>
        <v>1330</v>
      </c>
    </row>
    <row r="20" spans="1:17" ht="25.5">
      <c r="A20" s="1" t="s">
        <v>53</v>
      </c>
      <c r="B20" s="19" t="s">
        <v>54</v>
      </c>
      <c r="C20" s="145">
        <v>13050</v>
      </c>
      <c r="D20" s="145"/>
      <c r="E20" s="145"/>
      <c r="F20" s="145"/>
      <c r="G20" s="97">
        <f t="shared" si="0"/>
        <v>13050</v>
      </c>
      <c r="H20" s="145">
        <v>31561</v>
      </c>
      <c r="I20" s="145"/>
      <c r="J20" s="145"/>
      <c r="K20" s="145"/>
      <c r="L20" s="97">
        <f t="shared" si="3"/>
        <v>31561</v>
      </c>
      <c r="M20" s="145">
        <v>31561</v>
      </c>
      <c r="N20" s="145"/>
      <c r="O20" s="145"/>
      <c r="P20" s="145"/>
      <c r="Q20" s="97">
        <f t="shared" si="4"/>
        <v>31561</v>
      </c>
    </row>
    <row r="21" spans="1:17" ht="12.75">
      <c r="A21" s="1" t="s">
        <v>57</v>
      </c>
      <c r="B21" s="20" t="s">
        <v>58</v>
      </c>
      <c r="C21" s="145">
        <v>240000</v>
      </c>
      <c r="D21" s="145"/>
      <c r="E21" s="145">
        <v>7000</v>
      </c>
      <c r="F21" s="145">
        <v>135</v>
      </c>
      <c r="G21" s="97">
        <f t="shared" si="0"/>
        <v>247135</v>
      </c>
      <c r="H21" s="145">
        <v>235989</v>
      </c>
      <c r="I21" s="145">
        <v>1961</v>
      </c>
      <c r="J21" s="145">
        <v>8666</v>
      </c>
      <c r="K21" s="145">
        <v>766</v>
      </c>
      <c r="L21" s="97">
        <f t="shared" si="3"/>
        <v>247382</v>
      </c>
      <c r="M21" s="145">
        <v>235989</v>
      </c>
      <c r="N21" s="145">
        <v>1961</v>
      </c>
      <c r="O21" s="145">
        <v>8666</v>
      </c>
      <c r="P21" s="145">
        <v>766</v>
      </c>
      <c r="Q21" s="97">
        <f t="shared" si="4"/>
        <v>247382</v>
      </c>
    </row>
    <row r="22" spans="1:17" ht="12.75">
      <c r="A22" s="512" t="s">
        <v>151</v>
      </c>
      <c r="B22" s="512"/>
      <c r="C22" s="152">
        <f>SUM(C14:C21)</f>
        <v>872797</v>
      </c>
      <c r="D22" s="152">
        <f>SUM(D14:D21)</f>
        <v>8295</v>
      </c>
      <c r="E22" s="152">
        <f>SUM(E14:E21)</f>
        <v>93939</v>
      </c>
      <c r="F22" s="152">
        <f>SUM(F14:F21)</f>
        <v>1144</v>
      </c>
      <c r="G22" s="152">
        <f t="shared" si="0"/>
        <v>976175</v>
      </c>
      <c r="H22" s="152">
        <f>SUM(H14:H21)</f>
        <v>1208341</v>
      </c>
      <c r="I22" s="152">
        <f>SUM(I14:I21)</f>
        <v>10221</v>
      </c>
      <c r="J22" s="152">
        <f>SUM(J14:J21)</f>
        <v>89497</v>
      </c>
      <c r="K22" s="152">
        <f>SUM(K14:K21)</f>
        <v>3149</v>
      </c>
      <c r="L22" s="152">
        <f>SUM(H22:K22)</f>
        <v>1311208</v>
      </c>
      <c r="M22" s="152">
        <f>SUM(M14:M21)</f>
        <v>1208341</v>
      </c>
      <c r="N22" s="152">
        <f>SUM(N14:N21)</f>
        <v>10174</v>
      </c>
      <c r="O22" s="152">
        <f>SUM(O14:O21)</f>
        <v>64641</v>
      </c>
      <c r="P22" s="152">
        <f>SUM(P14:P21)</f>
        <v>3134</v>
      </c>
      <c r="Q22" s="152">
        <f>SUM(M22:P22)</f>
        <v>1286290</v>
      </c>
    </row>
    <row r="23" spans="1:17" ht="12.75">
      <c r="A23" s="123"/>
      <c r="B23" s="127" t="s">
        <v>152</v>
      </c>
      <c r="C23" s="107"/>
      <c r="D23" s="107">
        <f>D13-D22</f>
        <v>110854</v>
      </c>
      <c r="E23" s="107">
        <f>E13-E22</f>
        <v>139120</v>
      </c>
      <c r="F23" s="107">
        <f>F13-F22</f>
        <v>20867</v>
      </c>
      <c r="G23" s="107">
        <f t="shared" si="0"/>
        <v>270841</v>
      </c>
      <c r="H23" s="107"/>
      <c r="I23" s="107">
        <f>I13-I22</f>
        <v>111708</v>
      </c>
      <c r="J23" s="107">
        <f>J13-J22</f>
        <v>150799</v>
      </c>
      <c r="K23" s="107">
        <f>K13-K22</f>
        <v>22332</v>
      </c>
      <c r="L23" s="107">
        <f>SUM(H23:K23)</f>
        <v>284839</v>
      </c>
      <c r="M23" s="107"/>
      <c r="N23" s="107">
        <f>N13-N22</f>
        <v>111514</v>
      </c>
      <c r="O23" s="107">
        <f>O13-O22</f>
        <v>150018</v>
      </c>
      <c r="P23" s="107">
        <f>P13-P22</f>
        <v>17054</v>
      </c>
      <c r="Q23" s="107">
        <f>SUM(M23:P23)</f>
        <v>278586</v>
      </c>
    </row>
  </sheetData>
  <sheetProtection/>
  <mergeCells count="3">
    <mergeCell ref="A13:B13"/>
    <mergeCell ref="A22:B22"/>
    <mergeCell ref="A1:Q1"/>
  </mergeCells>
  <printOptions/>
  <pageMargins left="0.7" right="0.7" top="0.75" bottom="0.75" header="0.3" footer="0.3"/>
  <pageSetup horizontalDpi="600" verticalDpi="600" orientation="landscape" paperSize="9" scale="59" r:id="rId1"/>
  <headerFooter>
    <oddHeader>&amp;L13. melléklet az 6/2018. (V.25.) önk. rendelethez, ezer Ft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2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19.8515625" style="0" customWidth="1"/>
    <col min="3" max="13" width="9.28125" style="0" bestFit="1" customWidth="1"/>
    <col min="14" max="14" width="10.421875" style="0" bestFit="1" customWidth="1"/>
  </cols>
  <sheetData>
    <row r="1" spans="1:14" ht="18">
      <c r="A1" s="491" t="s">
        <v>172</v>
      </c>
      <c r="B1" s="514"/>
      <c r="C1" s="514"/>
      <c r="D1" s="514"/>
      <c r="E1" s="514"/>
      <c r="F1" s="514"/>
      <c r="G1" s="514"/>
      <c r="H1" s="514"/>
      <c r="I1" s="514"/>
      <c r="J1" s="514"/>
      <c r="K1" s="514"/>
      <c r="L1" s="514"/>
      <c r="M1" s="514"/>
      <c r="N1" s="514"/>
    </row>
    <row r="2" spans="1:14" ht="18">
      <c r="A2" s="515" t="s">
        <v>220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</row>
    <row r="3" spans="1:14" ht="12.75">
      <c r="A3" s="156" t="s">
        <v>95</v>
      </c>
      <c r="B3" s="137" t="s">
        <v>184</v>
      </c>
      <c r="C3" s="137" t="s">
        <v>185</v>
      </c>
      <c r="D3" s="137" t="s">
        <v>186</v>
      </c>
      <c r="E3" s="137" t="s">
        <v>202</v>
      </c>
      <c r="F3" s="137" t="s">
        <v>188</v>
      </c>
      <c r="G3" s="137" t="s">
        <v>189</v>
      </c>
      <c r="H3" s="137" t="s">
        <v>190</v>
      </c>
      <c r="I3" s="137" t="s">
        <v>191</v>
      </c>
      <c r="J3" s="137" t="s">
        <v>192</v>
      </c>
      <c r="K3" s="137" t="s">
        <v>203</v>
      </c>
      <c r="L3" s="137" t="s">
        <v>194</v>
      </c>
      <c r="M3" s="137" t="s">
        <v>195</v>
      </c>
      <c r="N3" s="137" t="s">
        <v>2</v>
      </c>
    </row>
    <row r="4" spans="1:14" ht="12.75">
      <c r="A4" s="160" t="s">
        <v>204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39"/>
    </row>
    <row r="5" spans="1:14" ht="38.25">
      <c r="A5" s="163" t="s">
        <v>205</v>
      </c>
      <c r="B5" s="49">
        <v>40624</v>
      </c>
      <c r="C5" s="49">
        <v>40624</v>
      </c>
      <c r="D5" s="49">
        <v>40624</v>
      </c>
      <c r="E5" s="49">
        <v>40624</v>
      </c>
      <c r="F5" s="49">
        <v>40624</v>
      </c>
      <c r="G5" s="49">
        <v>40624</v>
      </c>
      <c r="H5" s="49">
        <v>40624</v>
      </c>
      <c r="I5" s="49">
        <v>40624</v>
      </c>
      <c r="J5" s="49">
        <v>40624</v>
      </c>
      <c r="K5" s="49">
        <v>40624</v>
      </c>
      <c r="L5" s="49">
        <v>40624</v>
      </c>
      <c r="M5" s="49">
        <v>48633</v>
      </c>
      <c r="N5" s="39">
        <f aca="true" t="shared" si="0" ref="N5:N10">SUM(B5:M5)</f>
        <v>495497</v>
      </c>
    </row>
    <row r="6" spans="1:14" ht="25.5">
      <c r="A6" s="163" t="s">
        <v>206</v>
      </c>
      <c r="B6" s="49">
        <v>15090</v>
      </c>
      <c r="C6" s="49">
        <v>15090</v>
      </c>
      <c r="D6" s="49">
        <v>15090</v>
      </c>
      <c r="E6" s="49">
        <v>15090</v>
      </c>
      <c r="F6" s="49">
        <v>15090</v>
      </c>
      <c r="G6" s="49">
        <v>15090</v>
      </c>
      <c r="H6" s="49">
        <v>15090</v>
      </c>
      <c r="I6" s="49">
        <v>15090</v>
      </c>
      <c r="J6" s="49">
        <v>15090</v>
      </c>
      <c r="K6" s="49">
        <v>15098</v>
      </c>
      <c r="L6" s="49">
        <v>15090</v>
      </c>
      <c r="M6" s="49">
        <v>15090</v>
      </c>
      <c r="N6" s="39">
        <f t="shared" si="0"/>
        <v>181088</v>
      </c>
    </row>
    <row r="7" spans="1:14" ht="12.75">
      <c r="A7" s="163" t="s">
        <v>207</v>
      </c>
      <c r="B7" s="49">
        <v>11602</v>
      </c>
      <c r="C7" s="49">
        <v>11602</v>
      </c>
      <c r="D7" s="49">
        <v>11602</v>
      </c>
      <c r="E7" s="49">
        <v>11602</v>
      </c>
      <c r="F7" s="49">
        <v>11602</v>
      </c>
      <c r="G7" s="49">
        <v>11602</v>
      </c>
      <c r="H7" s="49">
        <v>11602</v>
      </c>
      <c r="I7" s="49">
        <v>11602</v>
      </c>
      <c r="J7" s="49">
        <v>11602</v>
      </c>
      <c r="K7" s="49">
        <v>11602</v>
      </c>
      <c r="L7" s="49">
        <v>11602</v>
      </c>
      <c r="M7" s="49">
        <v>6520</v>
      </c>
      <c r="N7" s="39">
        <f t="shared" si="0"/>
        <v>134142</v>
      </c>
    </row>
    <row r="8" spans="1:14" ht="38.25">
      <c r="A8" s="24" t="s">
        <v>254</v>
      </c>
      <c r="B8" s="49"/>
      <c r="C8" s="49"/>
      <c r="D8" s="49"/>
      <c r="E8" s="49"/>
      <c r="F8" s="49">
        <v>13050</v>
      </c>
      <c r="G8" s="49">
        <v>1589</v>
      </c>
      <c r="H8" s="49"/>
      <c r="I8" s="49"/>
      <c r="J8" s="49">
        <v>16051</v>
      </c>
      <c r="K8" s="49">
        <v>871</v>
      </c>
      <c r="L8" s="49">
        <v>1804</v>
      </c>
      <c r="M8" s="49"/>
      <c r="N8" s="39">
        <f t="shared" si="0"/>
        <v>33365</v>
      </c>
    </row>
    <row r="9" spans="1:14" ht="25.5">
      <c r="A9" s="163" t="s">
        <v>208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>
        <v>1330</v>
      </c>
      <c r="M9" s="49"/>
      <c r="N9" s="39">
        <f t="shared" si="0"/>
        <v>1330</v>
      </c>
    </row>
    <row r="10" spans="1:14" ht="25.5">
      <c r="A10" s="163" t="s">
        <v>209</v>
      </c>
      <c r="B10" s="49">
        <v>247382</v>
      </c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39">
        <f t="shared" si="0"/>
        <v>247382</v>
      </c>
    </row>
    <row r="11" spans="1:14" ht="51">
      <c r="A11" s="163" t="s">
        <v>210</v>
      </c>
      <c r="B11" s="49">
        <v>29497</v>
      </c>
      <c r="C11" s="49">
        <v>29497</v>
      </c>
      <c r="D11" s="49">
        <v>29497</v>
      </c>
      <c r="E11" s="49">
        <v>29497</v>
      </c>
      <c r="F11" s="49">
        <v>29497</v>
      </c>
      <c r="G11" s="49">
        <v>29499</v>
      </c>
      <c r="H11" s="49"/>
      <c r="I11" s="49">
        <v>16029</v>
      </c>
      <c r="J11" s="49"/>
      <c r="K11" s="49">
        <v>9361</v>
      </c>
      <c r="L11" s="49">
        <v>16030</v>
      </c>
      <c r="M11" s="49"/>
      <c r="N11" s="39">
        <f>SUM(B11:M11)</f>
        <v>218404</v>
      </c>
    </row>
    <row r="12" spans="1:14" ht="25.5">
      <c r="A12" s="127" t="s">
        <v>211</v>
      </c>
      <c r="B12" s="124">
        <f aca="true" t="shared" si="1" ref="B12:N12">SUM(B5:B11)</f>
        <v>344195</v>
      </c>
      <c r="C12" s="124">
        <f t="shared" si="1"/>
        <v>96813</v>
      </c>
      <c r="D12" s="124">
        <f t="shared" si="1"/>
        <v>96813</v>
      </c>
      <c r="E12" s="124">
        <f t="shared" si="1"/>
        <v>96813</v>
      </c>
      <c r="F12" s="124">
        <f t="shared" si="1"/>
        <v>109863</v>
      </c>
      <c r="G12" s="124">
        <f t="shared" si="1"/>
        <v>98404</v>
      </c>
      <c r="H12" s="124">
        <f t="shared" si="1"/>
        <v>67316</v>
      </c>
      <c r="I12" s="124">
        <f t="shared" si="1"/>
        <v>83345</v>
      </c>
      <c r="J12" s="124">
        <f t="shared" si="1"/>
        <v>83367</v>
      </c>
      <c r="K12" s="124">
        <f t="shared" si="1"/>
        <v>77556</v>
      </c>
      <c r="L12" s="124">
        <f t="shared" si="1"/>
        <v>86480</v>
      </c>
      <c r="M12" s="124">
        <f t="shared" si="1"/>
        <v>70243</v>
      </c>
      <c r="N12" s="124">
        <f t="shared" si="1"/>
        <v>1311208</v>
      </c>
    </row>
    <row r="13" spans="1:14" ht="12.75">
      <c r="A13" s="160" t="s">
        <v>212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39"/>
    </row>
    <row r="14" spans="1:14" ht="25.5">
      <c r="A14" s="163" t="s">
        <v>213</v>
      </c>
      <c r="B14" s="49">
        <v>88750</v>
      </c>
      <c r="C14" s="49">
        <v>88750</v>
      </c>
      <c r="D14" s="49">
        <v>88750</v>
      </c>
      <c r="E14" s="49">
        <v>88750</v>
      </c>
      <c r="F14" s="49">
        <v>88750</v>
      </c>
      <c r="G14" s="49">
        <v>88750</v>
      </c>
      <c r="H14" s="49">
        <v>88750</v>
      </c>
      <c r="I14" s="49">
        <v>88750</v>
      </c>
      <c r="J14" s="49">
        <v>88750</v>
      </c>
      <c r="K14" s="49">
        <v>88750</v>
      </c>
      <c r="L14" s="49">
        <v>88750</v>
      </c>
      <c r="M14" s="49">
        <v>88751</v>
      </c>
      <c r="N14" s="39">
        <f aca="true" t="shared" si="2" ref="N14:N19">SUM(B14:M14)</f>
        <v>1065001</v>
      </c>
    </row>
    <row r="15" spans="1:14" ht="25.5">
      <c r="A15" s="163" t="s">
        <v>214</v>
      </c>
      <c r="B15" s="49"/>
      <c r="C15" s="49"/>
      <c r="D15" s="49"/>
      <c r="E15" s="49"/>
      <c r="F15" s="49">
        <v>200297</v>
      </c>
      <c r="G15" s="49"/>
      <c r="H15" s="49"/>
      <c r="I15" s="49"/>
      <c r="J15" s="49"/>
      <c r="K15" s="49"/>
      <c r="L15" s="49"/>
      <c r="M15" s="49"/>
      <c r="N15" s="39">
        <f>SUM(F15:M15)</f>
        <v>200297</v>
      </c>
    </row>
    <row r="16" spans="1:14" ht="51">
      <c r="A16" s="163" t="s">
        <v>215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40">
        <f t="shared" si="2"/>
        <v>0</v>
      </c>
    </row>
    <row r="17" spans="1:14" ht="12.75">
      <c r="A17" s="163" t="s">
        <v>216</v>
      </c>
      <c r="B17" s="49"/>
      <c r="C17" s="49"/>
      <c r="D17" s="49">
        <v>5247</v>
      </c>
      <c r="E17" s="49">
        <v>5247</v>
      </c>
      <c r="F17" s="49">
        <v>5247</v>
      </c>
      <c r="G17" s="49">
        <v>5249</v>
      </c>
      <c r="H17" s="49">
        <v>5080</v>
      </c>
      <c r="I17" s="49">
        <v>32233</v>
      </c>
      <c r="J17" s="49">
        <v>32233</v>
      </c>
      <c r="K17" s="49">
        <v>32235</v>
      </c>
      <c r="L17" s="49">
        <v>6001</v>
      </c>
      <c r="M17" s="49"/>
      <c r="N17" s="39">
        <f t="shared" si="2"/>
        <v>128772</v>
      </c>
    </row>
    <row r="18" spans="1:14" ht="25.5">
      <c r="A18" s="163" t="s">
        <v>217</v>
      </c>
      <c r="B18" s="49"/>
      <c r="C18" s="49"/>
      <c r="D18" s="49"/>
      <c r="E18" s="49"/>
      <c r="F18" s="49">
        <v>16014</v>
      </c>
      <c r="G18" s="49">
        <v>16014</v>
      </c>
      <c r="H18" s="49">
        <v>16014</v>
      </c>
      <c r="I18" s="49">
        <v>16814</v>
      </c>
      <c r="J18" s="49"/>
      <c r="K18" s="49"/>
      <c r="L18" s="49">
        <v>326</v>
      </c>
      <c r="M18" s="49"/>
      <c r="N18" s="39">
        <f t="shared" si="2"/>
        <v>65182</v>
      </c>
    </row>
    <row r="19" spans="1:14" ht="38.25">
      <c r="A19" s="24" t="s">
        <v>229</v>
      </c>
      <c r="B19" s="49"/>
      <c r="C19" s="49"/>
      <c r="D19" s="49"/>
      <c r="E19" s="49"/>
      <c r="F19" s="49">
        <v>10039</v>
      </c>
      <c r="G19" s="49">
        <v>10039</v>
      </c>
      <c r="H19" s="49">
        <v>10039</v>
      </c>
      <c r="I19" s="49">
        <v>10039</v>
      </c>
      <c r="J19" s="49"/>
      <c r="K19" s="49"/>
      <c r="L19" s="49"/>
      <c r="M19" s="49"/>
      <c r="N19" s="39">
        <f t="shared" si="2"/>
        <v>40156</v>
      </c>
    </row>
    <row r="20" spans="1:14" ht="25.5">
      <c r="A20" s="24" t="s">
        <v>230</v>
      </c>
      <c r="B20" s="49">
        <v>12097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39">
        <f>SUM(B20:M20)</f>
        <v>12097</v>
      </c>
    </row>
    <row r="21" spans="1:14" ht="25.5">
      <c r="A21" s="127" t="s">
        <v>218</v>
      </c>
      <c r="B21" s="124">
        <f>B14+B16+B17+B18+B19+B20</f>
        <v>100847</v>
      </c>
      <c r="C21" s="124">
        <f aca="true" t="shared" si="3" ref="C21:M21">C14+C16+C17+C18+C19+C20</f>
        <v>88750</v>
      </c>
      <c r="D21" s="124">
        <f t="shared" si="3"/>
        <v>93997</v>
      </c>
      <c r="E21" s="124">
        <f t="shared" si="3"/>
        <v>93997</v>
      </c>
      <c r="F21" s="124">
        <f t="shared" si="3"/>
        <v>120050</v>
      </c>
      <c r="G21" s="124">
        <f t="shared" si="3"/>
        <v>120052</v>
      </c>
      <c r="H21" s="124">
        <f t="shared" si="3"/>
        <v>119883</v>
      </c>
      <c r="I21" s="124">
        <f t="shared" si="3"/>
        <v>147836</v>
      </c>
      <c r="J21" s="124">
        <f t="shared" si="3"/>
        <v>120983</v>
      </c>
      <c r="K21" s="124">
        <f t="shared" si="3"/>
        <v>120985</v>
      </c>
      <c r="L21" s="124">
        <f t="shared" si="3"/>
        <v>95077</v>
      </c>
      <c r="M21" s="124">
        <f t="shared" si="3"/>
        <v>88751</v>
      </c>
      <c r="N21" s="124">
        <f>N14+N16+N17+N18+N19+N20</f>
        <v>1311208</v>
      </c>
    </row>
    <row r="22" spans="1:14" ht="38.25">
      <c r="A22" s="164" t="s">
        <v>219</v>
      </c>
      <c r="B22" s="49">
        <f aca="true" t="shared" si="4" ref="B22:M22">B12-B21</f>
        <v>243348</v>
      </c>
      <c r="C22" s="49">
        <f t="shared" si="4"/>
        <v>8063</v>
      </c>
      <c r="D22" s="49">
        <f t="shared" si="4"/>
        <v>2816</v>
      </c>
      <c r="E22" s="49">
        <f t="shared" si="4"/>
        <v>2816</v>
      </c>
      <c r="F22" s="49">
        <f t="shared" si="4"/>
        <v>-10187</v>
      </c>
      <c r="G22" s="49">
        <f t="shared" si="4"/>
        <v>-21648</v>
      </c>
      <c r="H22" s="49">
        <f t="shared" si="4"/>
        <v>-52567</v>
      </c>
      <c r="I22" s="49">
        <f t="shared" si="4"/>
        <v>-64491</v>
      </c>
      <c r="J22" s="49">
        <f t="shared" si="4"/>
        <v>-37616</v>
      </c>
      <c r="K22" s="49">
        <f t="shared" si="4"/>
        <v>-43429</v>
      </c>
      <c r="L22" s="49">
        <f t="shared" si="4"/>
        <v>-8597</v>
      </c>
      <c r="M22" s="49">
        <f t="shared" si="4"/>
        <v>-18508</v>
      </c>
      <c r="N22" s="39"/>
    </row>
  </sheetData>
  <sheetProtection/>
  <mergeCells count="2">
    <mergeCell ref="A1:N1"/>
    <mergeCell ref="A2:N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1"/>
  <headerFooter>
    <oddHeader>&amp;L14. melléklet az 6/2018. (V.25.)  rendelethez, ezer Ft&amp;R9. melléklet a17/2017.(XI.17.)  önk. rendelethez ezer Ft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F42"/>
  <sheetViews>
    <sheetView view="pageLayout" workbookViewId="0" topLeftCell="A1">
      <selection activeCell="C28" sqref="C28"/>
    </sheetView>
  </sheetViews>
  <sheetFormatPr defaultColWidth="9.140625" defaultRowHeight="12.75"/>
  <cols>
    <col min="1" max="1" width="58.00390625" style="0" customWidth="1"/>
    <col min="3" max="5" width="11.8515625" style="0" customWidth="1"/>
  </cols>
  <sheetData>
    <row r="1" spans="1:6" ht="15.75">
      <c r="A1" s="517" t="s">
        <v>632</v>
      </c>
      <c r="B1" s="517"/>
      <c r="C1" s="517"/>
      <c r="D1" s="517"/>
      <c r="E1" s="517"/>
      <c r="F1" s="517"/>
    </row>
    <row r="2" spans="1:6" ht="15.75">
      <c r="A2" s="517" t="s">
        <v>633</v>
      </c>
      <c r="B2" s="517"/>
      <c r="C2" s="517"/>
      <c r="D2" s="517"/>
      <c r="E2" s="517"/>
      <c r="F2" s="517"/>
    </row>
    <row r="3" spans="1:6" ht="12.75">
      <c r="A3" s="518" t="s">
        <v>326</v>
      </c>
      <c r="B3" s="518"/>
      <c r="C3" s="518"/>
      <c r="D3" s="518"/>
      <c r="E3" s="518"/>
      <c r="F3" s="518"/>
    </row>
    <row r="4" spans="1:6" ht="12.75">
      <c r="A4" s="378" t="s">
        <v>95</v>
      </c>
      <c r="B4" s="379" t="s">
        <v>139</v>
      </c>
      <c r="C4" s="380">
        <v>2017</v>
      </c>
      <c r="D4" s="381">
        <v>2018</v>
      </c>
      <c r="E4" s="382">
        <v>2019</v>
      </c>
      <c r="F4" s="383">
        <v>2020</v>
      </c>
    </row>
    <row r="5" spans="1:6" ht="12.75">
      <c r="A5" s="378">
        <v>1</v>
      </c>
      <c r="B5" s="384">
        <v>2</v>
      </c>
      <c r="C5" s="378">
        <v>3</v>
      </c>
      <c r="D5" s="385">
        <v>4</v>
      </c>
      <c r="E5" s="385">
        <v>5</v>
      </c>
      <c r="F5" s="386"/>
    </row>
    <row r="6" spans="1:6" ht="12.75">
      <c r="A6" s="519" t="s">
        <v>634</v>
      </c>
      <c r="B6" s="520"/>
      <c r="C6" s="520"/>
      <c r="D6" s="520"/>
      <c r="E6" s="520"/>
      <c r="F6" s="520"/>
    </row>
    <row r="7" spans="1:6" ht="12.75">
      <c r="A7" s="387" t="s">
        <v>36</v>
      </c>
      <c r="B7" s="388">
        <v>1</v>
      </c>
      <c r="C7" s="389">
        <v>495497</v>
      </c>
      <c r="D7" s="390">
        <f aca="true" t="shared" si="0" ref="D7:F12">C7*1.05</f>
        <v>520271.85000000003</v>
      </c>
      <c r="E7" s="390">
        <f t="shared" si="0"/>
        <v>546285.4425</v>
      </c>
      <c r="F7" s="390">
        <f t="shared" si="0"/>
        <v>573599.714625</v>
      </c>
    </row>
    <row r="8" spans="1:6" ht="12.75">
      <c r="A8" s="387" t="s">
        <v>42</v>
      </c>
      <c r="B8" s="388">
        <v>2</v>
      </c>
      <c r="C8" s="389">
        <v>150000</v>
      </c>
      <c r="D8" s="390">
        <f t="shared" si="0"/>
        <v>157500</v>
      </c>
      <c r="E8" s="390">
        <f t="shared" si="0"/>
        <v>165375</v>
      </c>
      <c r="F8" s="390">
        <f t="shared" si="0"/>
        <v>173643.75</v>
      </c>
    </row>
    <row r="9" spans="1:6" ht="12.75">
      <c r="A9" s="387" t="s">
        <v>44</v>
      </c>
      <c r="B9" s="388">
        <v>3</v>
      </c>
      <c r="C9" s="389">
        <v>109224</v>
      </c>
      <c r="D9" s="390">
        <f t="shared" si="0"/>
        <v>114685.20000000001</v>
      </c>
      <c r="E9" s="390">
        <f t="shared" si="0"/>
        <v>120419.46000000002</v>
      </c>
      <c r="F9" s="390">
        <f t="shared" si="0"/>
        <v>126440.43300000003</v>
      </c>
    </row>
    <row r="10" spans="1:6" ht="12.75">
      <c r="A10" s="387" t="s">
        <v>50</v>
      </c>
      <c r="B10" s="388">
        <v>4</v>
      </c>
      <c r="C10" s="389">
        <v>1330</v>
      </c>
      <c r="D10" s="390">
        <f t="shared" si="0"/>
        <v>1396.5</v>
      </c>
      <c r="E10" s="390">
        <f t="shared" si="0"/>
        <v>1466.325</v>
      </c>
      <c r="F10" s="390">
        <f t="shared" si="0"/>
        <v>1539.6412500000001</v>
      </c>
    </row>
    <row r="11" spans="1:6" ht="25.5">
      <c r="A11" s="387" t="s">
        <v>635</v>
      </c>
      <c r="B11" s="388">
        <v>5</v>
      </c>
      <c r="C11" s="389">
        <v>50000</v>
      </c>
      <c r="D11" s="390">
        <f t="shared" si="0"/>
        <v>52500</v>
      </c>
      <c r="E11" s="390">
        <f t="shared" si="0"/>
        <v>55125</v>
      </c>
      <c r="F11" s="390">
        <f t="shared" si="0"/>
        <v>57881.25</v>
      </c>
    </row>
    <row r="12" spans="1:6" ht="12.75">
      <c r="A12" s="387" t="s">
        <v>636</v>
      </c>
      <c r="B12" s="388"/>
      <c r="C12" s="389">
        <v>12373</v>
      </c>
      <c r="D12" s="390">
        <f t="shared" si="0"/>
        <v>12991.650000000001</v>
      </c>
      <c r="E12" s="390">
        <f t="shared" si="0"/>
        <v>13641.232500000002</v>
      </c>
      <c r="F12" s="390">
        <f t="shared" si="0"/>
        <v>14323.294125000002</v>
      </c>
    </row>
    <row r="13" spans="1:6" ht="12.75">
      <c r="A13" s="391" t="s">
        <v>637</v>
      </c>
      <c r="B13" s="392">
        <v>6</v>
      </c>
      <c r="C13" s="393">
        <f>SUM(C7:C12)</f>
        <v>818424</v>
      </c>
      <c r="D13" s="394">
        <f>SUM(D7:D12)</f>
        <v>859345.2000000001</v>
      </c>
      <c r="E13" s="395">
        <f>SUM(E7:E12)</f>
        <v>902312.4600000001</v>
      </c>
      <c r="F13" s="395">
        <f>SUM(F7:F12)</f>
        <v>947428.0830000001</v>
      </c>
    </row>
    <row r="14" spans="1:6" ht="12.75">
      <c r="A14" s="387" t="s">
        <v>3</v>
      </c>
      <c r="B14" s="388">
        <v>7</v>
      </c>
      <c r="C14" s="389">
        <v>308316</v>
      </c>
      <c r="D14" s="390">
        <f>C14*1.0505</f>
        <v>323885.958</v>
      </c>
      <c r="E14" s="390">
        <f>D14*1.0505</f>
        <v>340242.198879</v>
      </c>
      <c r="F14" s="390">
        <f>E14*1.0505</f>
        <v>357424.42992238945</v>
      </c>
    </row>
    <row r="15" spans="1:6" ht="12.75">
      <c r="A15" s="387" t="s">
        <v>73</v>
      </c>
      <c r="B15" s="388">
        <v>8</v>
      </c>
      <c r="C15" s="389">
        <v>61365</v>
      </c>
      <c r="D15" s="390">
        <f aca="true" t="shared" si="1" ref="D15:F22">C15*1.0505</f>
        <v>64463.9325</v>
      </c>
      <c r="E15" s="390">
        <f t="shared" si="1"/>
        <v>67719.36109125</v>
      </c>
      <c r="F15" s="390">
        <f t="shared" si="1"/>
        <v>71139.18882635812</v>
      </c>
    </row>
    <row r="16" spans="1:6" ht="12.75">
      <c r="A16" s="387" t="s">
        <v>0</v>
      </c>
      <c r="B16" s="388">
        <v>9</v>
      </c>
      <c r="C16" s="389">
        <v>256693</v>
      </c>
      <c r="D16" s="390">
        <f t="shared" si="1"/>
        <v>269655.9965</v>
      </c>
      <c r="E16" s="390">
        <f t="shared" si="1"/>
        <v>283273.62432325</v>
      </c>
      <c r="F16" s="390">
        <f t="shared" si="1"/>
        <v>297578.94235157414</v>
      </c>
    </row>
    <row r="17" spans="1:6" ht="12.75">
      <c r="A17" s="387" t="s">
        <v>81</v>
      </c>
      <c r="B17" s="388">
        <v>10</v>
      </c>
      <c r="C17" s="389">
        <v>13933</v>
      </c>
      <c r="D17" s="390">
        <f t="shared" si="1"/>
        <v>14636.6165</v>
      </c>
      <c r="E17" s="390">
        <f t="shared" si="1"/>
        <v>15375.76563325</v>
      </c>
      <c r="F17" s="390">
        <f t="shared" si="1"/>
        <v>16152.241797729124</v>
      </c>
    </row>
    <row r="18" spans="1:6" ht="12.75">
      <c r="A18" s="387" t="s">
        <v>82</v>
      </c>
      <c r="B18" s="388">
        <v>11</v>
      </c>
      <c r="C18" s="389">
        <v>166675</v>
      </c>
      <c r="D18" s="390">
        <f t="shared" si="1"/>
        <v>175092.0875</v>
      </c>
      <c r="E18" s="390">
        <f t="shared" si="1"/>
        <v>183934.23791875</v>
      </c>
      <c r="F18" s="390">
        <f t="shared" si="1"/>
        <v>193222.9169336469</v>
      </c>
    </row>
    <row r="19" spans="1:6" ht="25.5">
      <c r="A19" s="387" t="s">
        <v>83</v>
      </c>
      <c r="B19" s="388">
        <v>12</v>
      </c>
      <c r="C19" s="389">
        <v>149646</v>
      </c>
      <c r="D19" s="390">
        <f t="shared" si="1"/>
        <v>157203.123</v>
      </c>
      <c r="E19" s="390">
        <f t="shared" si="1"/>
        <v>165141.88071149998</v>
      </c>
      <c r="F19" s="390">
        <f t="shared" si="1"/>
        <v>173481.5456874307</v>
      </c>
    </row>
    <row r="20" spans="1:6" ht="12.75">
      <c r="A20" s="387" t="s">
        <v>85</v>
      </c>
      <c r="B20" s="388">
        <v>13</v>
      </c>
      <c r="C20" s="389">
        <v>12788</v>
      </c>
      <c r="D20" s="390">
        <f t="shared" si="1"/>
        <v>13433.794</v>
      </c>
      <c r="E20" s="390">
        <f t="shared" si="1"/>
        <v>14112.200597</v>
      </c>
      <c r="F20" s="390">
        <f t="shared" si="1"/>
        <v>14824.8667271485</v>
      </c>
    </row>
    <row r="21" spans="1:6" ht="12.75">
      <c r="A21" s="387" t="s">
        <v>638</v>
      </c>
      <c r="B21" s="388">
        <v>14</v>
      </c>
      <c r="C21" s="389">
        <v>579</v>
      </c>
      <c r="D21" s="390">
        <f t="shared" si="1"/>
        <v>608.2395</v>
      </c>
      <c r="E21" s="390">
        <f t="shared" si="1"/>
        <v>638.95559475</v>
      </c>
      <c r="F21" s="390">
        <f t="shared" si="1"/>
        <v>671.222852284875</v>
      </c>
    </row>
    <row r="22" spans="1:6" ht="12.75">
      <c r="A22" s="387" t="s">
        <v>639</v>
      </c>
      <c r="B22" s="388"/>
      <c r="C22" s="389">
        <v>12097</v>
      </c>
      <c r="D22" s="390">
        <f t="shared" si="1"/>
        <v>12707.8985</v>
      </c>
      <c r="E22" s="390">
        <f t="shared" si="1"/>
        <v>13349.647374249998</v>
      </c>
      <c r="F22" s="390">
        <f t="shared" si="1"/>
        <v>14023.804566649624</v>
      </c>
    </row>
    <row r="23" spans="1:6" ht="12.75">
      <c r="A23" s="391" t="s">
        <v>640</v>
      </c>
      <c r="B23" s="392">
        <v>15</v>
      </c>
      <c r="C23" s="393">
        <f>C14+C15+C16+C17+C18+C22</f>
        <v>819079</v>
      </c>
      <c r="D23" s="393">
        <f>D14+D15+D16+D17+D18</f>
        <v>847734.591</v>
      </c>
      <c r="E23" s="395">
        <f>SUM(E14:E18)</f>
        <v>890545.1878455001</v>
      </c>
      <c r="F23" s="395">
        <f>SUM(F14:F18)</f>
        <v>935517.7198316978</v>
      </c>
    </row>
    <row r="24" spans="1:6" ht="12.75">
      <c r="A24" s="519" t="s">
        <v>641</v>
      </c>
      <c r="B24" s="520"/>
      <c r="C24" s="520"/>
      <c r="D24" s="520"/>
      <c r="E24" s="520"/>
      <c r="F24" s="520"/>
    </row>
    <row r="25" spans="1:6" ht="12.75">
      <c r="A25" s="387" t="s">
        <v>37</v>
      </c>
      <c r="B25" s="396" t="s">
        <v>371</v>
      </c>
      <c r="C25" s="397">
        <v>218404</v>
      </c>
      <c r="D25" s="386">
        <f aca="true" t="shared" si="2" ref="D25:F29">C25*1.05</f>
        <v>229324.2</v>
      </c>
      <c r="E25" s="386">
        <f t="shared" si="2"/>
        <v>240790.41000000003</v>
      </c>
      <c r="F25" s="386">
        <f t="shared" si="2"/>
        <v>252829.93050000005</v>
      </c>
    </row>
    <row r="26" spans="1:6" ht="12.75">
      <c r="A26" s="387" t="s">
        <v>642</v>
      </c>
      <c r="B26" s="396" t="s">
        <v>509</v>
      </c>
      <c r="C26" s="398">
        <v>31088</v>
      </c>
      <c r="D26" s="386">
        <f t="shared" si="2"/>
        <v>32642.4</v>
      </c>
      <c r="E26" s="386">
        <f t="shared" si="2"/>
        <v>34274.520000000004</v>
      </c>
      <c r="F26" s="386">
        <f t="shared" si="2"/>
        <v>35988.24600000001</v>
      </c>
    </row>
    <row r="27" spans="1:6" ht="12.75">
      <c r="A27" s="387" t="s">
        <v>54</v>
      </c>
      <c r="B27" s="396" t="s">
        <v>530</v>
      </c>
      <c r="C27" s="398">
        <v>33365</v>
      </c>
      <c r="D27" s="386">
        <f t="shared" si="2"/>
        <v>35033.25</v>
      </c>
      <c r="E27" s="386">
        <f t="shared" si="2"/>
        <v>36784.9125</v>
      </c>
      <c r="F27" s="386">
        <f t="shared" si="2"/>
        <v>38624.158125</v>
      </c>
    </row>
    <row r="28" spans="1:6" ht="12.75">
      <c r="A28" s="387" t="s">
        <v>60</v>
      </c>
      <c r="B28" s="396" t="s">
        <v>532</v>
      </c>
      <c r="C28" s="398">
        <v>185009</v>
      </c>
      <c r="D28" s="386">
        <f t="shared" si="2"/>
        <v>194259.45</v>
      </c>
      <c r="E28" s="386">
        <f t="shared" si="2"/>
        <v>203972.42250000002</v>
      </c>
      <c r="F28" s="386">
        <f t="shared" si="2"/>
        <v>214171.04362500002</v>
      </c>
    </row>
    <row r="29" spans="1:6" ht="12.75">
      <c r="A29" s="387" t="s">
        <v>643</v>
      </c>
      <c r="B29" s="396"/>
      <c r="C29" s="398"/>
      <c r="D29" s="386">
        <f t="shared" si="2"/>
        <v>0</v>
      </c>
      <c r="E29" s="386">
        <f t="shared" si="2"/>
        <v>0</v>
      </c>
      <c r="F29" s="386">
        <f t="shared" si="2"/>
        <v>0</v>
      </c>
    </row>
    <row r="30" spans="1:6" ht="12.75">
      <c r="A30" s="391" t="s">
        <v>644</v>
      </c>
      <c r="B30" s="396" t="s">
        <v>645</v>
      </c>
      <c r="C30" s="399">
        <f>SUM(C25:C29)</f>
        <v>467866</v>
      </c>
      <c r="D30" s="399">
        <f>SUM(D25:D29)</f>
        <v>491259.3</v>
      </c>
      <c r="E30" s="399">
        <f>SUM(E25:E29)</f>
        <v>515822.265</v>
      </c>
      <c r="F30" s="399">
        <f>SUM(F25:F29)</f>
        <v>541613.3782500001</v>
      </c>
    </row>
    <row r="31" spans="1:6" ht="12.75">
      <c r="A31" s="387" t="s">
        <v>646</v>
      </c>
      <c r="B31" s="396" t="s">
        <v>373</v>
      </c>
      <c r="C31" s="398">
        <v>40143</v>
      </c>
      <c r="D31" s="386">
        <f aca="true" t="shared" si="3" ref="D31:F35">C31*1.05</f>
        <v>42150.15</v>
      </c>
      <c r="E31" s="386">
        <f t="shared" si="3"/>
        <v>44257.6575</v>
      </c>
      <c r="F31" s="386">
        <f t="shared" si="3"/>
        <v>46470.540375000004</v>
      </c>
    </row>
    <row r="32" spans="1:6" ht="12.75">
      <c r="A32" s="387" t="s">
        <v>647</v>
      </c>
      <c r="B32" s="396" t="s">
        <v>535</v>
      </c>
      <c r="C32" s="398">
        <v>25942</v>
      </c>
      <c r="D32" s="386">
        <f t="shared" si="3"/>
        <v>27239.100000000002</v>
      </c>
      <c r="E32" s="386">
        <f t="shared" si="3"/>
        <v>28601.055000000004</v>
      </c>
      <c r="F32" s="386">
        <f t="shared" si="3"/>
        <v>30031.107750000006</v>
      </c>
    </row>
    <row r="33" spans="1:6" ht="12.75">
      <c r="A33" s="387" t="s">
        <v>90</v>
      </c>
      <c r="B33" s="396" t="s">
        <v>648</v>
      </c>
      <c r="C33" s="398">
        <f>C34+C35</f>
        <v>40156</v>
      </c>
      <c r="D33" s="386">
        <f t="shared" si="3"/>
        <v>42163.8</v>
      </c>
      <c r="E33" s="386">
        <f t="shared" si="3"/>
        <v>44271.990000000005</v>
      </c>
      <c r="F33" s="386">
        <f t="shared" si="3"/>
        <v>46485.58950000001</v>
      </c>
    </row>
    <row r="34" spans="1:6" ht="25.5">
      <c r="A34" s="387" t="s">
        <v>649</v>
      </c>
      <c r="B34" s="396" t="s">
        <v>537</v>
      </c>
      <c r="C34" s="398">
        <v>40156</v>
      </c>
      <c r="D34" s="386">
        <f t="shared" si="3"/>
        <v>42163.8</v>
      </c>
      <c r="E34" s="386">
        <f t="shared" si="3"/>
        <v>44271.990000000005</v>
      </c>
      <c r="F34" s="386">
        <f t="shared" si="3"/>
        <v>46485.58950000001</v>
      </c>
    </row>
    <row r="35" spans="1:6" ht="25.5">
      <c r="A35" s="387" t="s">
        <v>91</v>
      </c>
      <c r="B35" s="396" t="s">
        <v>539</v>
      </c>
      <c r="C35" s="398"/>
      <c r="D35" s="386">
        <f t="shared" si="3"/>
        <v>0</v>
      </c>
      <c r="E35" s="386">
        <f t="shared" si="3"/>
        <v>0</v>
      </c>
      <c r="F35" s="386">
        <f t="shared" si="3"/>
        <v>0</v>
      </c>
    </row>
    <row r="36" spans="1:6" ht="12.75">
      <c r="A36" s="387"/>
      <c r="B36" s="396" t="s">
        <v>541</v>
      </c>
      <c r="C36" s="398"/>
      <c r="D36" s="386"/>
      <c r="E36" s="386"/>
      <c r="F36" s="386"/>
    </row>
    <row r="37" spans="1:6" ht="12.75">
      <c r="A37" s="387" t="s">
        <v>650</v>
      </c>
      <c r="B37" s="396" t="s">
        <v>651</v>
      </c>
      <c r="C37" s="398"/>
      <c r="D37" s="386"/>
      <c r="E37" s="386"/>
      <c r="F37" s="386"/>
    </row>
    <row r="38" spans="1:6" ht="12.75">
      <c r="A38" s="387" t="s">
        <v>652</v>
      </c>
      <c r="B38" s="396" t="s">
        <v>375</v>
      </c>
      <c r="C38" s="398"/>
      <c r="D38" s="386"/>
      <c r="E38" s="386"/>
      <c r="F38" s="386"/>
    </row>
    <row r="39" spans="1:6" ht="12.75">
      <c r="A39" s="387" t="s">
        <v>643</v>
      </c>
      <c r="B39" s="396" t="s">
        <v>377</v>
      </c>
      <c r="C39" s="398"/>
      <c r="D39" s="386">
        <f>C39*1.05</f>
        <v>0</v>
      </c>
      <c r="E39" s="386">
        <f>D39*1.05</f>
        <v>0</v>
      </c>
      <c r="F39" s="386">
        <f>E39*1.05</f>
        <v>0</v>
      </c>
    </row>
    <row r="40" spans="1:6" ht="12.75">
      <c r="A40" s="391" t="s">
        <v>653</v>
      </c>
      <c r="B40" s="396" t="s">
        <v>654</v>
      </c>
      <c r="C40" s="399">
        <f>C31+C32+C33+C37+C39+C36</f>
        <v>106241</v>
      </c>
      <c r="D40" s="399">
        <f>D31+D32+D33+D37+D39+D36</f>
        <v>111553.05</v>
      </c>
      <c r="E40" s="399">
        <f>E31+E32+E33+E37+E39+E36</f>
        <v>117130.70250000001</v>
      </c>
      <c r="F40" s="399">
        <f>F31+F32+F33+F37+F39+F36</f>
        <v>122987.23762500001</v>
      </c>
    </row>
    <row r="41" spans="1:6" ht="12.75">
      <c r="A41" s="391" t="s">
        <v>655</v>
      </c>
      <c r="B41" s="396" t="s">
        <v>656</v>
      </c>
      <c r="C41" s="400">
        <f>C13+C30</f>
        <v>1286290</v>
      </c>
      <c r="D41" s="400">
        <f>D13+D30</f>
        <v>1350604.5</v>
      </c>
      <c r="E41" s="400">
        <f>E13+E30</f>
        <v>1418134.725</v>
      </c>
      <c r="F41" s="400">
        <f>F13+F30</f>
        <v>1489041.4612500002</v>
      </c>
    </row>
    <row r="42" spans="1:6" ht="12.75">
      <c r="A42" s="391" t="s">
        <v>657</v>
      </c>
      <c r="B42" s="396" t="s">
        <v>379</v>
      </c>
      <c r="C42" s="400">
        <f>C23+C40</f>
        <v>925320</v>
      </c>
      <c r="D42" s="400">
        <f>D23+D40</f>
        <v>959287.6410000001</v>
      </c>
      <c r="E42" s="400">
        <f>E23+E40</f>
        <v>1007675.8903455001</v>
      </c>
      <c r="F42" s="400">
        <f>F23+F40</f>
        <v>1058504.9574566977</v>
      </c>
    </row>
  </sheetData>
  <sheetProtection/>
  <mergeCells count="5">
    <mergeCell ref="A1:F1"/>
    <mergeCell ref="A2:F2"/>
    <mergeCell ref="A3:F3"/>
    <mergeCell ref="A6:F6"/>
    <mergeCell ref="A24:F24"/>
  </mergeCells>
  <printOptions/>
  <pageMargins left="0.7" right="0.7" top="0.75" bottom="0.75" header="0.3" footer="0.3"/>
  <pageSetup horizontalDpi="600" verticalDpi="600" orientation="portrait" paperSize="9" scale="79" r:id="rId1"/>
  <headerFooter>
    <oddHeader>&amp;L15. melléklet a 6/2018. (V.25.)  önk. rendelethez, ezer Ft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3" sqref="D3"/>
    </sheetView>
  </sheetViews>
  <sheetFormatPr defaultColWidth="8.8515625" defaultRowHeight="12.75"/>
  <cols>
    <col min="1" max="16384" width="8.8515625" style="185" customWidth="1"/>
  </cols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Document" dvAspect="DVASPECT_ICON" shapeId="363536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73"/>
  <sheetViews>
    <sheetView view="pageLayout" workbookViewId="0" topLeftCell="A1">
      <selection activeCell="C14" sqref="C14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24.7109375" style="0" customWidth="1"/>
    <col min="4" max="4" width="18.421875" style="0" customWidth="1"/>
    <col min="5" max="5" width="24.7109375" style="0" customWidth="1"/>
  </cols>
  <sheetData>
    <row r="1" spans="1:5" ht="12.75">
      <c r="A1" s="521" t="s">
        <v>350</v>
      </c>
      <c r="B1" s="520"/>
      <c r="C1" s="520"/>
      <c r="D1" s="520"/>
      <c r="E1" s="520"/>
    </row>
    <row r="2" spans="1:5" ht="30">
      <c r="A2" s="317" t="s">
        <v>351</v>
      </c>
      <c r="B2" s="317" t="s">
        <v>95</v>
      </c>
      <c r="C2" s="317" t="s">
        <v>352</v>
      </c>
      <c r="D2" s="317" t="s">
        <v>353</v>
      </c>
      <c r="E2" s="317" t="s">
        <v>354</v>
      </c>
    </row>
    <row r="3" spans="1:5" ht="15">
      <c r="A3" s="317">
        <v>1</v>
      </c>
      <c r="B3" s="317">
        <v>2</v>
      </c>
      <c r="C3" s="317">
        <v>3</v>
      </c>
      <c r="D3" s="317">
        <v>4</v>
      </c>
      <c r="E3" s="317">
        <v>5</v>
      </c>
    </row>
    <row r="4" spans="1:5" ht="12.75">
      <c r="A4" s="318" t="s">
        <v>355</v>
      </c>
      <c r="B4" s="319" t="s">
        <v>356</v>
      </c>
      <c r="C4" s="320">
        <v>7737518</v>
      </c>
      <c r="D4" s="320">
        <v>0</v>
      </c>
      <c r="E4" s="320">
        <v>4467074</v>
      </c>
    </row>
    <row r="5" spans="1:5" ht="12.75">
      <c r="A5" s="321" t="s">
        <v>357</v>
      </c>
      <c r="B5" s="322" t="s">
        <v>358</v>
      </c>
      <c r="C5" s="323">
        <v>7737518</v>
      </c>
      <c r="D5" s="323">
        <v>0</v>
      </c>
      <c r="E5" s="323">
        <v>4467074</v>
      </c>
    </row>
    <row r="6" spans="1:5" ht="25.5">
      <c r="A6" s="318" t="s">
        <v>359</v>
      </c>
      <c r="B6" s="319" t="s">
        <v>360</v>
      </c>
      <c r="C6" s="320">
        <v>5559125094</v>
      </c>
      <c r="D6" s="320">
        <v>0</v>
      </c>
      <c r="E6" s="320">
        <v>6281458600</v>
      </c>
    </row>
    <row r="7" spans="1:5" ht="25.5">
      <c r="A7" s="318" t="s">
        <v>361</v>
      </c>
      <c r="B7" s="319" t="s">
        <v>362</v>
      </c>
      <c r="C7" s="320">
        <v>293271748</v>
      </c>
      <c r="D7" s="320">
        <v>0</v>
      </c>
      <c r="E7" s="320">
        <v>276588427</v>
      </c>
    </row>
    <row r="8" spans="1:5" ht="12.75">
      <c r="A8" s="318" t="s">
        <v>363</v>
      </c>
      <c r="B8" s="319" t="s">
        <v>364</v>
      </c>
      <c r="C8" s="320">
        <v>38179706</v>
      </c>
      <c r="D8" s="320">
        <v>0</v>
      </c>
      <c r="E8" s="320">
        <v>12806972</v>
      </c>
    </row>
    <row r="9" spans="1:5" ht="12.75">
      <c r="A9" s="321" t="s">
        <v>365</v>
      </c>
      <c r="B9" s="322" t="s">
        <v>366</v>
      </c>
      <c r="C9" s="323">
        <v>5890576548</v>
      </c>
      <c r="D9" s="323">
        <v>0</v>
      </c>
      <c r="E9" s="323">
        <v>6570853999</v>
      </c>
    </row>
    <row r="10" spans="1:5" ht="25.5">
      <c r="A10" s="318" t="s">
        <v>367</v>
      </c>
      <c r="B10" s="319" t="s">
        <v>368</v>
      </c>
      <c r="C10" s="320">
        <v>19643721</v>
      </c>
      <c r="D10" s="320">
        <v>0</v>
      </c>
      <c r="E10" s="320">
        <v>22643721</v>
      </c>
    </row>
    <row r="11" spans="1:5" ht="25.5">
      <c r="A11" s="318" t="s">
        <v>369</v>
      </c>
      <c r="B11" s="319" t="s">
        <v>370</v>
      </c>
      <c r="C11" s="320">
        <v>10596885</v>
      </c>
      <c r="D11" s="320">
        <v>0</v>
      </c>
      <c r="E11" s="320">
        <v>13196885</v>
      </c>
    </row>
    <row r="12" spans="1:5" ht="12.75">
      <c r="A12" s="318" t="s">
        <v>371</v>
      </c>
      <c r="B12" s="319" t="s">
        <v>372</v>
      </c>
      <c r="C12" s="320">
        <v>9046836</v>
      </c>
      <c r="D12" s="320">
        <v>0</v>
      </c>
      <c r="E12" s="320">
        <v>9446836</v>
      </c>
    </row>
    <row r="13" spans="1:5" ht="25.5">
      <c r="A13" s="321" t="s">
        <v>373</v>
      </c>
      <c r="B13" s="322" t="s">
        <v>374</v>
      </c>
      <c r="C13" s="323">
        <v>19643721</v>
      </c>
      <c r="D13" s="323">
        <v>0</v>
      </c>
      <c r="E13" s="323">
        <v>22643721</v>
      </c>
    </row>
    <row r="14" spans="1:5" ht="38.25">
      <c r="A14" s="321" t="s">
        <v>375</v>
      </c>
      <c r="B14" s="322" t="s">
        <v>376</v>
      </c>
      <c r="C14" s="323">
        <v>5917957787</v>
      </c>
      <c r="D14" s="323">
        <v>0</v>
      </c>
      <c r="E14" s="323">
        <v>6597964794</v>
      </c>
    </row>
    <row r="15" spans="1:5" ht="12.75">
      <c r="A15" s="318" t="s">
        <v>377</v>
      </c>
      <c r="B15" s="319" t="s">
        <v>378</v>
      </c>
      <c r="C15" s="320">
        <v>1553411</v>
      </c>
      <c r="D15" s="320">
        <v>0</v>
      </c>
      <c r="E15" s="320">
        <v>5246761</v>
      </c>
    </row>
    <row r="16" spans="1:5" ht="25.5">
      <c r="A16" s="318" t="s">
        <v>379</v>
      </c>
      <c r="B16" s="319" t="s">
        <v>380</v>
      </c>
      <c r="C16" s="320">
        <v>283000</v>
      </c>
      <c r="D16" s="320">
        <v>0</v>
      </c>
      <c r="E16" s="320">
        <v>0</v>
      </c>
    </row>
    <row r="17" spans="1:5" ht="12.75">
      <c r="A17" s="321" t="s">
        <v>381</v>
      </c>
      <c r="B17" s="322" t="s">
        <v>382</v>
      </c>
      <c r="C17" s="323">
        <v>1836411</v>
      </c>
      <c r="D17" s="323">
        <v>0</v>
      </c>
      <c r="E17" s="323">
        <v>5246761</v>
      </c>
    </row>
    <row r="18" spans="1:5" ht="25.5">
      <c r="A18" s="321" t="s">
        <v>383</v>
      </c>
      <c r="B18" s="322" t="s">
        <v>384</v>
      </c>
      <c r="C18" s="323">
        <v>1836411</v>
      </c>
      <c r="D18" s="323">
        <v>0</v>
      </c>
      <c r="E18" s="323">
        <v>5246761</v>
      </c>
    </row>
    <row r="19" spans="1:5" ht="12.75">
      <c r="A19" s="318" t="s">
        <v>385</v>
      </c>
      <c r="B19" s="319" t="s">
        <v>386</v>
      </c>
      <c r="C19" s="320">
        <v>773350</v>
      </c>
      <c r="D19" s="320">
        <v>0</v>
      </c>
      <c r="E19" s="320">
        <v>838020</v>
      </c>
    </row>
    <row r="20" spans="1:5" ht="25.5">
      <c r="A20" s="321" t="s">
        <v>387</v>
      </c>
      <c r="B20" s="322" t="s">
        <v>388</v>
      </c>
      <c r="C20" s="323">
        <v>773350</v>
      </c>
      <c r="D20" s="323">
        <v>0</v>
      </c>
      <c r="E20" s="323">
        <v>838020</v>
      </c>
    </row>
    <row r="21" spans="1:5" ht="12.75">
      <c r="A21" s="318" t="s">
        <v>389</v>
      </c>
      <c r="B21" s="319" t="s">
        <v>390</v>
      </c>
      <c r="C21" s="320">
        <v>257061996</v>
      </c>
      <c r="D21" s="320">
        <v>0</v>
      </c>
      <c r="E21" s="320">
        <v>384211073</v>
      </c>
    </row>
    <row r="22" spans="1:5" ht="12.75">
      <c r="A22" s="321" t="s">
        <v>391</v>
      </c>
      <c r="B22" s="322" t="s">
        <v>392</v>
      </c>
      <c r="C22" s="323">
        <v>257061996</v>
      </c>
      <c r="D22" s="323">
        <v>0</v>
      </c>
      <c r="E22" s="323">
        <v>384211073</v>
      </c>
    </row>
    <row r="23" spans="1:5" ht="12.75">
      <c r="A23" s="318" t="s">
        <v>393</v>
      </c>
      <c r="B23" s="319" t="s">
        <v>394</v>
      </c>
      <c r="C23" s="320">
        <v>2163144</v>
      </c>
      <c r="D23" s="320">
        <v>0</v>
      </c>
      <c r="E23" s="320">
        <v>4032</v>
      </c>
    </row>
    <row r="24" spans="1:5" ht="12.75">
      <c r="A24" s="321" t="s">
        <v>395</v>
      </c>
      <c r="B24" s="322" t="s">
        <v>396</v>
      </c>
      <c r="C24" s="323">
        <v>2163144</v>
      </c>
      <c r="D24" s="323">
        <v>0</v>
      </c>
      <c r="E24" s="323">
        <v>4032</v>
      </c>
    </row>
    <row r="25" spans="1:5" ht="12.75">
      <c r="A25" s="321" t="s">
        <v>397</v>
      </c>
      <c r="B25" s="322" t="s">
        <v>398</v>
      </c>
      <c r="C25" s="323">
        <v>259998490</v>
      </c>
      <c r="D25" s="323">
        <v>0</v>
      </c>
      <c r="E25" s="323">
        <v>385053125</v>
      </c>
    </row>
    <row r="26" spans="1:5" ht="38.25">
      <c r="A26" s="318" t="s">
        <v>399</v>
      </c>
      <c r="B26" s="319" t="s">
        <v>400</v>
      </c>
      <c r="C26" s="320">
        <v>25565134</v>
      </c>
      <c r="D26" s="320">
        <v>0</v>
      </c>
      <c r="E26" s="320">
        <v>25436203</v>
      </c>
    </row>
    <row r="27" spans="1:5" ht="25.5">
      <c r="A27" s="318" t="s">
        <v>401</v>
      </c>
      <c r="B27" s="319" t="s">
        <v>402</v>
      </c>
      <c r="C27" s="320">
        <v>5679486</v>
      </c>
      <c r="D27" s="320">
        <v>0</v>
      </c>
      <c r="E27" s="320">
        <v>6764176</v>
      </c>
    </row>
    <row r="28" spans="1:5" ht="25.5">
      <c r="A28" s="318" t="s">
        <v>403</v>
      </c>
      <c r="B28" s="319" t="s">
        <v>404</v>
      </c>
      <c r="C28" s="320">
        <v>15182828</v>
      </c>
      <c r="D28" s="320">
        <v>0</v>
      </c>
      <c r="E28" s="320">
        <v>14109347</v>
      </c>
    </row>
    <row r="29" spans="1:5" ht="25.5">
      <c r="A29" s="318" t="s">
        <v>405</v>
      </c>
      <c r="B29" s="319" t="s">
        <v>406</v>
      </c>
      <c r="C29" s="320">
        <v>4702820</v>
      </c>
      <c r="D29" s="320">
        <v>0</v>
      </c>
      <c r="E29" s="320">
        <v>4562680</v>
      </c>
    </row>
    <row r="30" spans="1:5" ht="38.25">
      <c r="A30" s="318" t="s">
        <v>407</v>
      </c>
      <c r="B30" s="319" t="s">
        <v>408</v>
      </c>
      <c r="C30" s="320">
        <v>17519164</v>
      </c>
      <c r="D30" s="320">
        <v>0</v>
      </c>
      <c r="E30" s="320">
        <v>31599462</v>
      </c>
    </row>
    <row r="31" spans="1:5" ht="51">
      <c r="A31" s="318" t="s">
        <v>409</v>
      </c>
      <c r="B31" s="319" t="s">
        <v>410</v>
      </c>
      <c r="C31" s="320">
        <v>14406700</v>
      </c>
      <c r="D31" s="320">
        <v>0</v>
      </c>
      <c r="E31" s="320">
        <v>25230719</v>
      </c>
    </row>
    <row r="32" spans="1:5" ht="25.5">
      <c r="A32" s="318" t="s">
        <v>411</v>
      </c>
      <c r="B32" s="319" t="s">
        <v>412</v>
      </c>
      <c r="C32" s="320">
        <v>2422820</v>
      </c>
      <c r="D32" s="320">
        <v>0</v>
      </c>
      <c r="E32" s="320">
        <v>2458182</v>
      </c>
    </row>
    <row r="33" spans="1:5" ht="38.25">
      <c r="A33" s="318" t="s">
        <v>413</v>
      </c>
      <c r="B33" s="319" t="s">
        <v>414</v>
      </c>
      <c r="C33" s="320">
        <v>689644</v>
      </c>
      <c r="D33" s="320">
        <v>0</v>
      </c>
      <c r="E33" s="320">
        <v>3910561</v>
      </c>
    </row>
    <row r="34" spans="1:5" ht="38.25">
      <c r="A34" s="318" t="s">
        <v>415</v>
      </c>
      <c r="B34" s="319" t="s">
        <v>416</v>
      </c>
      <c r="C34" s="320">
        <v>0</v>
      </c>
      <c r="D34" s="320">
        <v>0</v>
      </c>
      <c r="E34" s="320">
        <v>578736</v>
      </c>
    </row>
    <row r="35" spans="1:5" ht="51">
      <c r="A35" s="318" t="s">
        <v>417</v>
      </c>
      <c r="B35" s="319" t="s">
        <v>418</v>
      </c>
      <c r="C35" s="320">
        <v>0</v>
      </c>
      <c r="D35" s="320">
        <v>0</v>
      </c>
      <c r="E35" s="320">
        <v>578736</v>
      </c>
    </row>
    <row r="36" spans="1:5" ht="38.25">
      <c r="A36" s="318" t="s">
        <v>419</v>
      </c>
      <c r="B36" s="319" t="s">
        <v>420</v>
      </c>
      <c r="C36" s="320">
        <v>263617</v>
      </c>
      <c r="D36" s="320">
        <v>0</v>
      </c>
      <c r="E36" s="320">
        <v>0</v>
      </c>
    </row>
    <row r="37" spans="1:5" ht="51">
      <c r="A37" s="318" t="s">
        <v>421</v>
      </c>
      <c r="B37" s="319" t="s">
        <v>422</v>
      </c>
      <c r="C37" s="320">
        <v>263617</v>
      </c>
      <c r="D37" s="320">
        <v>0</v>
      </c>
      <c r="E37" s="320">
        <v>0</v>
      </c>
    </row>
    <row r="38" spans="1:5" ht="25.5">
      <c r="A38" s="321" t="s">
        <v>423</v>
      </c>
      <c r="B38" s="322" t="s">
        <v>424</v>
      </c>
      <c r="C38" s="323">
        <v>43347915</v>
      </c>
      <c r="D38" s="323">
        <v>0</v>
      </c>
      <c r="E38" s="323">
        <v>57614401</v>
      </c>
    </row>
    <row r="39" spans="1:5" ht="38.25">
      <c r="A39" s="318" t="s">
        <v>425</v>
      </c>
      <c r="B39" s="319" t="s">
        <v>426</v>
      </c>
      <c r="C39" s="320">
        <v>517124</v>
      </c>
      <c r="D39" s="320">
        <v>0</v>
      </c>
      <c r="E39" s="320">
        <v>0</v>
      </c>
    </row>
    <row r="40" spans="1:5" ht="51">
      <c r="A40" s="318" t="s">
        <v>427</v>
      </c>
      <c r="B40" s="319" t="s">
        <v>428</v>
      </c>
      <c r="C40" s="320">
        <v>517124</v>
      </c>
      <c r="D40" s="320">
        <v>0</v>
      </c>
      <c r="E40" s="320">
        <v>0</v>
      </c>
    </row>
    <row r="41" spans="1:5" ht="25.5">
      <c r="A41" s="321" t="s">
        <v>429</v>
      </c>
      <c r="B41" s="322" t="s">
        <v>430</v>
      </c>
      <c r="C41" s="323">
        <v>517124</v>
      </c>
      <c r="D41" s="323">
        <v>0</v>
      </c>
      <c r="E41" s="323">
        <v>0</v>
      </c>
    </row>
    <row r="42" spans="1:5" ht="12.75">
      <c r="A42" s="318" t="s">
        <v>431</v>
      </c>
      <c r="B42" s="319" t="s">
        <v>432</v>
      </c>
      <c r="C42" s="320">
        <v>3890087</v>
      </c>
      <c r="D42" s="320">
        <v>0</v>
      </c>
      <c r="E42" s="320">
        <v>3846551</v>
      </c>
    </row>
    <row r="43" spans="1:5" ht="25.5">
      <c r="A43" s="318" t="s">
        <v>433</v>
      </c>
      <c r="B43" s="319" t="s">
        <v>434</v>
      </c>
      <c r="C43" s="320">
        <v>3865086</v>
      </c>
      <c r="D43" s="320">
        <v>0</v>
      </c>
      <c r="E43" s="320">
        <v>3846551</v>
      </c>
    </row>
    <row r="44" spans="1:5" ht="25.5">
      <c r="A44" s="318" t="s">
        <v>435</v>
      </c>
      <c r="B44" s="319" t="s">
        <v>436</v>
      </c>
      <c r="C44" s="320">
        <v>25001</v>
      </c>
      <c r="D44" s="320">
        <v>0</v>
      </c>
      <c r="E44" s="320">
        <v>0</v>
      </c>
    </row>
    <row r="45" spans="1:5" ht="12.75">
      <c r="A45" s="318" t="s">
        <v>437</v>
      </c>
      <c r="B45" s="319" t="s">
        <v>438</v>
      </c>
      <c r="C45" s="320">
        <v>500000</v>
      </c>
      <c r="D45" s="320">
        <v>0</v>
      </c>
      <c r="E45" s="320">
        <v>550000</v>
      </c>
    </row>
    <row r="46" spans="1:5" ht="25.5">
      <c r="A46" s="321" t="s">
        <v>439</v>
      </c>
      <c r="B46" s="322" t="s">
        <v>440</v>
      </c>
      <c r="C46" s="323">
        <v>4390087</v>
      </c>
      <c r="D46" s="323">
        <v>0</v>
      </c>
      <c r="E46" s="323">
        <v>4396551</v>
      </c>
    </row>
    <row r="47" spans="1:5" ht="12.75">
      <c r="A47" s="321" t="s">
        <v>441</v>
      </c>
      <c r="B47" s="322" t="s">
        <v>442</v>
      </c>
      <c r="C47" s="323">
        <v>48255126</v>
      </c>
      <c r="D47" s="323">
        <v>0</v>
      </c>
      <c r="E47" s="323">
        <v>62010952</v>
      </c>
    </row>
    <row r="48" spans="1:5" ht="25.5">
      <c r="A48" s="318" t="s">
        <v>443</v>
      </c>
      <c r="B48" s="319" t="s">
        <v>444</v>
      </c>
      <c r="C48" s="320">
        <v>4870492</v>
      </c>
      <c r="D48" s="320">
        <v>0</v>
      </c>
      <c r="E48" s="320">
        <v>1341999</v>
      </c>
    </row>
    <row r="49" spans="1:5" ht="25.5">
      <c r="A49" s="321" t="s">
        <v>445</v>
      </c>
      <c r="B49" s="322" t="s">
        <v>446</v>
      </c>
      <c r="C49" s="323">
        <v>4870492</v>
      </c>
      <c r="D49" s="323">
        <v>0</v>
      </c>
      <c r="E49" s="323">
        <v>1341999</v>
      </c>
    </row>
    <row r="50" spans="1:5" ht="12.75">
      <c r="A50" s="318" t="s">
        <v>447</v>
      </c>
      <c r="B50" s="319" t="s">
        <v>448</v>
      </c>
      <c r="C50" s="320">
        <v>-2396121</v>
      </c>
      <c r="D50" s="320">
        <v>0</v>
      </c>
      <c r="E50" s="320">
        <v>-368000</v>
      </c>
    </row>
    <row r="51" spans="1:5" ht="25.5">
      <c r="A51" s="321" t="s">
        <v>449</v>
      </c>
      <c r="B51" s="322" t="s">
        <v>450</v>
      </c>
      <c r="C51" s="323">
        <v>-2396121</v>
      </c>
      <c r="D51" s="323">
        <v>0</v>
      </c>
      <c r="E51" s="323">
        <v>-368000</v>
      </c>
    </row>
    <row r="52" spans="1:5" ht="25.5">
      <c r="A52" s="321" t="s">
        <v>451</v>
      </c>
      <c r="B52" s="322" t="s">
        <v>452</v>
      </c>
      <c r="C52" s="323">
        <v>2474371</v>
      </c>
      <c r="D52" s="323">
        <v>0</v>
      </c>
      <c r="E52" s="323">
        <v>973999</v>
      </c>
    </row>
    <row r="53" spans="1:5" ht="12.75">
      <c r="A53" s="321" t="s">
        <v>453</v>
      </c>
      <c r="B53" s="322" t="s">
        <v>454</v>
      </c>
      <c r="C53" s="323">
        <v>6230522185</v>
      </c>
      <c r="D53" s="323">
        <v>0</v>
      </c>
      <c r="E53" s="323">
        <v>7051249631</v>
      </c>
    </row>
    <row r="54" spans="1:5" ht="12.75">
      <c r="A54" s="318" t="s">
        <v>455</v>
      </c>
      <c r="B54" s="319" t="s">
        <v>456</v>
      </c>
      <c r="C54" s="320">
        <v>6878781767</v>
      </c>
      <c r="D54" s="320">
        <v>0</v>
      </c>
      <c r="E54" s="320">
        <v>6878781767</v>
      </c>
    </row>
    <row r="55" spans="1:5" ht="12.75">
      <c r="A55" s="318" t="s">
        <v>457</v>
      </c>
      <c r="B55" s="319" t="s">
        <v>458</v>
      </c>
      <c r="C55" s="320">
        <v>0</v>
      </c>
      <c r="D55" s="320">
        <v>0</v>
      </c>
      <c r="E55" s="320">
        <v>613784617</v>
      </c>
    </row>
    <row r="56" spans="1:5" ht="25.5">
      <c r="A56" s="318" t="s">
        <v>459</v>
      </c>
      <c r="B56" s="319" t="s">
        <v>460</v>
      </c>
      <c r="C56" s="320">
        <v>320551827</v>
      </c>
      <c r="D56" s="320">
        <v>0</v>
      </c>
      <c r="E56" s="320">
        <v>320551827</v>
      </c>
    </row>
    <row r="57" spans="1:5" ht="25.5">
      <c r="A57" s="321" t="s">
        <v>461</v>
      </c>
      <c r="B57" s="322" t="s">
        <v>462</v>
      </c>
      <c r="C57" s="323">
        <v>320551827</v>
      </c>
      <c r="D57" s="323">
        <v>0</v>
      </c>
      <c r="E57" s="323">
        <v>320551827</v>
      </c>
    </row>
    <row r="58" spans="1:5" ht="12.75">
      <c r="A58" s="318" t="s">
        <v>463</v>
      </c>
      <c r="B58" s="319" t="s">
        <v>464</v>
      </c>
      <c r="C58" s="320">
        <v>-1927883706</v>
      </c>
      <c r="D58" s="320">
        <v>0</v>
      </c>
      <c r="E58" s="320">
        <v>-1549589501</v>
      </c>
    </row>
    <row r="59" spans="1:5" ht="12.75">
      <c r="A59" s="318" t="s">
        <v>465</v>
      </c>
      <c r="B59" s="319" t="s">
        <v>466</v>
      </c>
      <c r="C59" s="320">
        <v>-203661272</v>
      </c>
      <c r="D59" s="320">
        <v>0</v>
      </c>
      <c r="E59" s="320">
        <v>-347351093</v>
      </c>
    </row>
    <row r="60" spans="1:5" ht="12.75">
      <c r="A60" s="321" t="s">
        <v>467</v>
      </c>
      <c r="B60" s="322" t="s">
        <v>468</v>
      </c>
      <c r="C60" s="323">
        <v>5067788616</v>
      </c>
      <c r="D60" s="323">
        <v>0</v>
      </c>
      <c r="E60" s="323">
        <v>5916177617</v>
      </c>
    </row>
    <row r="61" spans="1:5" ht="25.5">
      <c r="A61" s="318" t="s">
        <v>469</v>
      </c>
      <c r="B61" s="319" t="s">
        <v>470</v>
      </c>
      <c r="C61" s="320">
        <v>5317145</v>
      </c>
      <c r="D61" s="320">
        <v>0</v>
      </c>
      <c r="E61" s="320">
        <v>5600641</v>
      </c>
    </row>
    <row r="62" spans="1:5" ht="25.5">
      <c r="A62" s="321" t="s">
        <v>471</v>
      </c>
      <c r="B62" s="322" t="s">
        <v>472</v>
      </c>
      <c r="C62" s="323">
        <v>5317145</v>
      </c>
      <c r="D62" s="323">
        <v>0</v>
      </c>
      <c r="E62" s="323">
        <v>5600641</v>
      </c>
    </row>
    <row r="63" spans="1:5" ht="38.25">
      <c r="A63" s="318" t="s">
        <v>473</v>
      </c>
      <c r="B63" s="319" t="s">
        <v>474</v>
      </c>
      <c r="C63" s="320">
        <v>12097311</v>
      </c>
      <c r="D63" s="320">
        <v>0</v>
      </c>
      <c r="E63" s="320">
        <v>12372542</v>
      </c>
    </row>
    <row r="64" spans="1:5" ht="38.25">
      <c r="A64" s="318" t="s">
        <v>475</v>
      </c>
      <c r="B64" s="319" t="s">
        <v>476</v>
      </c>
      <c r="C64" s="320">
        <v>12097311</v>
      </c>
      <c r="D64" s="320">
        <v>0</v>
      </c>
      <c r="E64" s="320">
        <v>12372542</v>
      </c>
    </row>
    <row r="65" spans="1:5" ht="25.5">
      <c r="A65" s="321" t="s">
        <v>477</v>
      </c>
      <c r="B65" s="322" t="s">
        <v>478</v>
      </c>
      <c r="C65" s="323">
        <v>12097311</v>
      </c>
      <c r="D65" s="323">
        <v>0</v>
      </c>
      <c r="E65" s="323">
        <v>12372542</v>
      </c>
    </row>
    <row r="66" spans="1:5" ht="12.75">
      <c r="A66" s="318" t="s">
        <v>479</v>
      </c>
      <c r="B66" s="319" t="s">
        <v>480</v>
      </c>
      <c r="C66" s="320">
        <v>8903660</v>
      </c>
      <c r="D66" s="320">
        <v>0</v>
      </c>
      <c r="E66" s="320">
        <v>8650772</v>
      </c>
    </row>
    <row r="67" spans="1:5" ht="25.5">
      <c r="A67" s="318" t="s">
        <v>481</v>
      </c>
      <c r="B67" s="319" t="s">
        <v>482</v>
      </c>
      <c r="C67" s="320">
        <v>799373</v>
      </c>
      <c r="D67" s="320">
        <v>0</v>
      </c>
      <c r="E67" s="320">
        <v>934851</v>
      </c>
    </row>
    <row r="68" spans="1:5" ht="25.5">
      <c r="A68" s="321" t="s">
        <v>483</v>
      </c>
      <c r="B68" s="322" t="s">
        <v>484</v>
      </c>
      <c r="C68" s="323">
        <v>9703033</v>
      </c>
      <c r="D68" s="323">
        <v>0</v>
      </c>
      <c r="E68" s="323">
        <v>9585623</v>
      </c>
    </row>
    <row r="69" spans="1:5" ht="12.75">
      <c r="A69" s="321" t="s">
        <v>485</v>
      </c>
      <c r="B69" s="322" t="s">
        <v>486</v>
      </c>
      <c r="C69" s="323">
        <v>27117489</v>
      </c>
      <c r="D69" s="323">
        <v>0</v>
      </c>
      <c r="E69" s="323">
        <v>27558806</v>
      </c>
    </row>
    <row r="70" spans="1:5" ht="25.5">
      <c r="A70" s="318" t="s">
        <v>487</v>
      </c>
      <c r="B70" s="319" t="s">
        <v>488</v>
      </c>
      <c r="C70" s="320">
        <v>26066908</v>
      </c>
      <c r="D70" s="320">
        <v>0</v>
      </c>
      <c r="E70" s="320">
        <v>18203218</v>
      </c>
    </row>
    <row r="71" spans="1:5" ht="12.75">
      <c r="A71" s="318" t="s">
        <v>489</v>
      </c>
      <c r="B71" s="319" t="s">
        <v>490</v>
      </c>
      <c r="C71" s="320">
        <v>1109549172</v>
      </c>
      <c r="D71" s="320">
        <v>0</v>
      </c>
      <c r="E71" s="320">
        <v>1089309990</v>
      </c>
    </row>
    <row r="72" spans="1:5" ht="25.5">
      <c r="A72" s="321" t="s">
        <v>491</v>
      </c>
      <c r="B72" s="322" t="s">
        <v>492</v>
      </c>
      <c r="C72" s="323">
        <v>1135616080</v>
      </c>
      <c r="D72" s="323">
        <v>0</v>
      </c>
      <c r="E72" s="323">
        <v>1107513208</v>
      </c>
    </row>
    <row r="73" spans="1:5" ht="12.75">
      <c r="A73" s="321" t="s">
        <v>493</v>
      </c>
      <c r="B73" s="322" t="s">
        <v>494</v>
      </c>
      <c r="C73" s="323">
        <v>6230522185</v>
      </c>
      <c r="D73" s="323">
        <v>0</v>
      </c>
      <c r="E73" s="323">
        <v>7051249631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  <headerFooter>
    <oddHeader>&amp;L16. melléklet a 6/2018. (V.25.)  önk rendelethez, Ft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C12"/>
  <sheetViews>
    <sheetView view="pageLayout" workbookViewId="0" topLeftCell="A1">
      <selection activeCell="B7" sqref="B7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32.8515625" style="0" customWidth="1"/>
  </cols>
  <sheetData>
    <row r="1" spans="1:3" ht="12.75">
      <c r="A1" s="521" t="s">
        <v>495</v>
      </c>
      <c r="B1" s="520"/>
      <c r="C1" s="520"/>
    </row>
    <row r="2" spans="1:3" ht="15">
      <c r="A2" s="317" t="s">
        <v>351</v>
      </c>
      <c r="B2" s="317" t="s">
        <v>95</v>
      </c>
      <c r="C2" s="317" t="s">
        <v>496</v>
      </c>
    </row>
    <row r="3" spans="1:3" ht="15">
      <c r="A3" s="317">
        <v>1</v>
      </c>
      <c r="B3" s="317">
        <v>2</v>
      </c>
      <c r="C3" s="317">
        <v>3</v>
      </c>
    </row>
    <row r="4" spans="1:3" ht="25.5">
      <c r="A4" s="318" t="s">
        <v>497</v>
      </c>
      <c r="B4" s="319" t="s">
        <v>498</v>
      </c>
      <c r="C4" s="320">
        <v>1038907887</v>
      </c>
    </row>
    <row r="5" spans="1:3" ht="25.5">
      <c r="A5" s="318" t="s">
        <v>355</v>
      </c>
      <c r="B5" s="319" t="s">
        <v>499</v>
      </c>
      <c r="C5" s="320">
        <v>914004609</v>
      </c>
    </row>
    <row r="6" spans="1:3" ht="25.5">
      <c r="A6" s="321" t="s">
        <v>500</v>
      </c>
      <c r="B6" s="322" t="s">
        <v>501</v>
      </c>
      <c r="C6" s="323">
        <v>124903278</v>
      </c>
    </row>
    <row r="7" spans="1:3" ht="25.5">
      <c r="A7" s="318" t="s">
        <v>357</v>
      </c>
      <c r="B7" s="319" t="s">
        <v>502</v>
      </c>
      <c r="C7" s="320">
        <v>532061167</v>
      </c>
    </row>
    <row r="8" spans="1:3" ht="25.5">
      <c r="A8" s="318" t="s">
        <v>359</v>
      </c>
      <c r="B8" s="319" t="s">
        <v>503</v>
      </c>
      <c r="C8" s="320">
        <v>296775729</v>
      </c>
    </row>
    <row r="9" spans="1:3" ht="25.5">
      <c r="A9" s="321" t="s">
        <v>361</v>
      </c>
      <c r="B9" s="322" t="s">
        <v>504</v>
      </c>
      <c r="C9" s="323">
        <v>235285438</v>
      </c>
    </row>
    <row r="10" spans="1:3" ht="25.5">
      <c r="A10" s="321" t="s">
        <v>505</v>
      </c>
      <c r="B10" s="322" t="s">
        <v>506</v>
      </c>
      <c r="C10" s="323">
        <v>360188716</v>
      </c>
    </row>
    <row r="11" spans="1:3" ht="12.75">
      <c r="A11" s="321" t="s">
        <v>507</v>
      </c>
      <c r="B11" s="322" t="s">
        <v>508</v>
      </c>
      <c r="C11" s="323">
        <v>360188716</v>
      </c>
    </row>
    <row r="12" spans="1:3" ht="25.5">
      <c r="A12" s="321" t="s">
        <v>509</v>
      </c>
      <c r="B12" s="322" t="s">
        <v>510</v>
      </c>
      <c r="C12" s="323">
        <v>360188716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  <headerFooter>
    <oddHeader>&amp;L17. melléklet a 6/2018. (V.25.)  önk.rendelethez, Ft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20"/>
  <sheetViews>
    <sheetView view="pageLayout" workbookViewId="0" topLeftCell="A1">
      <selection activeCell="E9" sqref="E9"/>
    </sheetView>
  </sheetViews>
  <sheetFormatPr defaultColWidth="9.140625" defaultRowHeight="12.75"/>
  <cols>
    <col min="1" max="1" width="8.140625" style="0" customWidth="1"/>
    <col min="2" max="2" width="41.00390625" style="0" customWidth="1"/>
    <col min="3" max="3" width="17.28125" style="0" customWidth="1"/>
    <col min="4" max="4" width="21.8515625" style="0" customWidth="1"/>
    <col min="5" max="5" width="19.57421875" style="0" customWidth="1"/>
    <col min="6" max="6" width="15.00390625" style="0" customWidth="1"/>
    <col min="7" max="7" width="19.57421875" style="0" customWidth="1"/>
    <col min="8" max="8" width="16.140625" style="0" customWidth="1"/>
    <col min="9" max="9" width="18.7109375" style="0" customWidth="1"/>
  </cols>
  <sheetData>
    <row r="1" spans="1:9" ht="16.5" customHeight="1">
      <c r="A1" s="521" t="s">
        <v>511</v>
      </c>
      <c r="B1" s="520"/>
      <c r="C1" s="520"/>
      <c r="D1" s="520"/>
      <c r="E1" s="520"/>
      <c r="F1" s="520"/>
      <c r="G1" s="520"/>
      <c r="H1" s="520"/>
      <c r="I1" s="520"/>
    </row>
    <row r="2" spans="1:9" ht="60">
      <c r="A2" s="317" t="s">
        <v>351</v>
      </c>
      <c r="B2" s="317" t="s">
        <v>95</v>
      </c>
      <c r="C2" s="317" t="s">
        <v>512</v>
      </c>
      <c r="D2" s="317" t="s">
        <v>513</v>
      </c>
      <c r="E2" s="317" t="s">
        <v>514</v>
      </c>
      <c r="F2" s="317" t="s">
        <v>515</v>
      </c>
      <c r="G2" s="317" t="s">
        <v>516</v>
      </c>
      <c r="H2" s="317" t="s">
        <v>517</v>
      </c>
      <c r="I2" s="317" t="s">
        <v>518</v>
      </c>
    </row>
    <row r="3" spans="1:9" ht="15">
      <c r="A3" s="317">
        <v>1</v>
      </c>
      <c r="B3" s="317">
        <v>2</v>
      </c>
      <c r="C3" s="317">
        <v>3</v>
      </c>
      <c r="D3" s="317">
        <v>4</v>
      </c>
      <c r="E3" s="317">
        <v>5</v>
      </c>
      <c r="F3" s="317">
        <v>6</v>
      </c>
      <c r="G3" s="317">
        <v>7</v>
      </c>
      <c r="H3" s="317">
        <v>8</v>
      </c>
      <c r="I3" s="317">
        <v>9</v>
      </c>
    </row>
    <row r="4" spans="1:9" ht="25.5">
      <c r="A4" s="321" t="s">
        <v>497</v>
      </c>
      <c r="B4" s="322" t="s">
        <v>519</v>
      </c>
      <c r="C4" s="323">
        <v>72222816</v>
      </c>
      <c r="D4" s="323">
        <v>8290569100</v>
      </c>
      <c r="E4" s="323">
        <v>539065443</v>
      </c>
      <c r="F4" s="323">
        <v>0</v>
      </c>
      <c r="G4" s="323">
        <v>38179706</v>
      </c>
      <c r="H4" s="323">
        <v>0</v>
      </c>
      <c r="I4" s="323">
        <v>8940037065</v>
      </c>
    </row>
    <row r="5" spans="1:9" ht="25.5">
      <c r="A5" s="318" t="s">
        <v>355</v>
      </c>
      <c r="B5" s="319" t="s">
        <v>520</v>
      </c>
      <c r="C5" s="320">
        <v>580105</v>
      </c>
      <c r="D5" s="320">
        <v>0</v>
      </c>
      <c r="E5" s="320">
        <v>0</v>
      </c>
      <c r="F5" s="320">
        <v>0</v>
      </c>
      <c r="G5" s="320">
        <v>9360622</v>
      </c>
      <c r="H5" s="320">
        <v>0</v>
      </c>
      <c r="I5" s="320">
        <v>9940727</v>
      </c>
    </row>
    <row r="6" spans="1:9" ht="12.75">
      <c r="A6" s="318" t="s">
        <v>357</v>
      </c>
      <c r="B6" s="319" t="s">
        <v>521</v>
      </c>
      <c r="C6" s="320">
        <v>0</v>
      </c>
      <c r="D6" s="320">
        <v>11496538</v>
      </c>
      <c r="E6" s="320">
        <v>25448715</v>
      </c>
      <c r="F6" s="320">
        <v>0</v>
      </c>
      <c r="G6" s="320">
        <v>0</v>
      </c>
      <c r="H6" s="320">
        <v>0</v>
      </c>
      <c r="I6" s="320">
        <v>36945253</v>
      </c>
    </row>
    <row r="7" spans="1:9" ht="12.75">
      <c r="A7" s="318" t="s">
        <v>505</v>
      </c>
      <c r="B7" s="319" t="s">
        <v>522</v>
      </c>
      <c r="C7" s="320">
        <v>0</v>
      </c>
      <c r="D7" s="320">
        <v>1207278603</v>
      </c>
      <c r="E7" s="320">
        <v>26730363</v>
      </c>
      <c r="F7" s="320">
        <v>0</v>
      </c>
      <c r="G7" s="320">
        <v>21677890</v>
      </c>
      <c r="H7" s="320">
        <v>0</v>
      </c>
      <c r="I7" s="320">
        <v>1255686856</v>
      </c>
    </row>
    <row r="8" spans="1:9" ht="12.75">
      <c r="A8" s="321" t="s">
        <v>363</v>
      </c>
      <c r="B8" s="322" t="s">
        <v>523</v>
      </c>
      <c r="C8" s="323">
        <v>580105</v>
      </c>
      <c r="D8" s="323">
        <v>1218775141</v>
      </c>
      <c r="E8" s="323">
        <v>52179078</v>
      </c>
      <c r="F8" s="323">
        <v>0</v>
      </c>
      <c r="G8" s="323">
        <v>31038512</v>
      </c>
      <c r="H8" s="323">
        <v>0</v>
      </c>
      <c r="I8" s="323">
        <v>1302572836</v>
      </c>
    </row>
    <row r="9" spans="1:9" ht="12.75">
      <c r="A9" s="318" t="s">
        <v>369</v>
      </c>
      <c r="B9" s="319" t="s">
        <v>524</v>
      </c>
      <c r="C9" s="320">
        <v>37000</v>
      </c>
      <c r="D9" s="320">
        <v>578415754</v>
      </c>
      <c r="E9" s="320">
        <v>7942260</v>
      </c>
      <c r="F9" s="320">
        <v>0</v>
      </c>
      <c r="G9" s="320">
        <v>56411246</v>
      </c>
      <c r="H9" s="320">
        <v>0</v>
      </c>
      <c r="I9" s="320">
        <v>642806260</v>
      </c>
    </row>
    <row r="10" spans="1:9" ht="12.75">
      <c r="A10" s="321" t="s">
        <v>525</v>
      </c>
      <c r="B10" s="322" t="s">
        <v>526</v>
      </c>
      <c r="C10" s="323">
        <v>37000</v>
      </c>
      <c r="D10" s="323">
        <v>578415754</v>
      </c>
      <c r="E10" s="323">
        <v>7942260</v>
      </c>
      <c r="F10" s="323">
        <v>0</v>
      </c>
      <c r="G10" s="323">
        <v>56411246</v>
      </c>
      <c r="H10" s="323">
        <v>0</v>
      </c>
      <c r="I10" s="323">
        <v>642806260</v>
      </c>
    </row>
    <row r="11" spans="1:9" ht="12.75">
      <c r="A11" s="321" t="s">
        <v>507</v>
      </c>
      <c r="B11" s="322" t="s">
        <v>527</v>
      </c>
      <c r="C11" s="323">
        <v>72765921</v>
      </c>
      <c r="D11" s="323">
        <v>8930928487</v>
      </c>
      <c r="E11" s="323">
        <v>583302261</v>
      </c>
      <c r="F11" s="323">
        <v>0</v>
      </c>
      <c r="G11" s="323">
        <v>12806972</v>
      </c>
      <c r="H11" s="323">
        <v>0</v>
      </c>
      <c r="I11" s="323">
        <v>9599803641</v>
      </c>
    </row>
    <row r="12" spans="1:9" ht="25.5">
      <c r="A12" s="321" t="s">
        <v>371</v>
      </c>
      <c r="B12" s="322" t="s">
        <v>528</v>
      </c>
      <c r="C12" s="323">
        <v>64485298</v>
      </c>
      <c r="D12" s="323">
        <v>2731444006</v>
      </c>
      <c r="E12" s="323">
        <v>245793695</v>
      </c>
      <c r="F12" s="323">
        <v>0</v>
      </c>
      <c r="G12" s="323">
        <v>0</v>
      </c>
      <c r="H12" s="323">
        <v>0</v>
      </c>
      <c r="I12" s="323">
        <v>3041722999</v>
      </c>
    </row>
    <row r="13" spans="1:9" ht="12.75">
      <c r="A13" s="318" t="s">
        <v>509</v>
      </c>
      <c r="B13" s="319" t="s">
        <v>529</v>
      </c>
      <c r="C13" s="320">
        <v>3850549</v>
      </c>
      <c r="D13" s="320">
        <v>180474005</v>
      </c>
      <c r="E13" s="320">
        <v>68974623</v>
      </c>
      <c r="F13" s="320">
        <v>0</v>
      </c>
      <c r="G13" s="320">
        <v>0</v>
      </c>
      <c r="H13" s="320">
        <v>0</v>
      </c>
      <c r="I13" s="320">
        <v>253299177</v>
      </c>
    </row>
    <row r="14" spans="1:9" ht="12.75">
      <c r="A14" s="318" t="s">
        <v>530</v>
      </c>
      <c r="B14" s="319" t="s">
        <v>531</v>
      </c>
      <c r="C14" s="320">
        <v>37000</v>
      </c>
      <c r="D14" s="320">
        <v>262448124</v>
      </c>
      <c r="E14" s="320">
        <v>8054484</v>
      </c>
      <c r="F14" s="320">
        <v>0</v>
      </c>
      <c r="G14" s="320">
        <v>0</v>
      </c>
      <c r="H14" s="320">
        <v>0</v>
      </c>
      <c r="I14" s="320">
        <v>270539608</v>
      </c>
    </row>
    <row r="15" spans="1:9" ht="25.5">
      <c r="A15" s="321" t="s">
        <v>532</v>
      </c>
      <c r="B15" s="322" t="s">
        <v>533</v>
      </c>
      <c r="C15" s="323">
        <v>68298847</v>
      </c>
      <c r="D15" s="323">
        <v>2649469887</v>
      </c>
      <c r="E15" s="323">
        <v>306713834</v>
      </c>
      <c r="F15" s="323">
        <v>0</v>
      </c>
      <c r="G15" s="323">
        <v>0</v>
      </c>
      <c r="H15" s="323">
        <v>0</v>
      </c>
      <c r="I15" s="323">
        <v>3024482568</v>
      </c>
    </row>
    <row r="16" spans="1:9" ht="12.75">
      <c r="A16" s="318" t="s">
        <v>373</v>
      </c>
      <c r="B16" s="319" t="s">
        <v>534</v>
      </c>
      <c r="C16" s="320">
        <v>0</v>
      </c>
      <c r="D16" s="320">
        <v>304825697</v>
      </c>
      <c r="E16" s="320">
        <v>0</v>
      </c>
      <c r="F16" s="320">
        <v>0</v>
      </c>
      <c r="G16" s="320">
        <v>0</v>
      </c>
      <c r="H16" s="320">
        <v>0</v>
      </c>
      <c r="I16" s="320">
        <v>304825697</v>
      </c>
    </row>
    <row r="17" spans="1:9" ht="25.5">
      <c r="A17" s="318" t="s">
        <v>535</v>
      </c>
      <c r="B17" s="319" t="s">
        <v>536</v>
      </c>
      <c r="C17" s="320">
        <v>0</v>
      </c>
      <c r="D17" s="320">
        <v>304825697</v>
      </c>
      <c r="E17" s="320">
        <v>0</v>
      </c>
      <c r="F17" s="320">
        <v>0</v>
      </c>
      <c r="G17" s="320">
        <v>0</v>
      </c>
      <c r="H17" s="320">
        <v>0</v>
      </c>
      <c r="I17" s="320">
        <v>304825697</v>
      </c>
    </row>
    <row r="18" spans="1:9" ht="12.75">
      <c r="A18" s="321" t="s">
        <v>537</v>
      </c>
      <c r="B18" s="322" t="s">
        <v>538</v>
      </c>
      <c r="C18" s="323">
        <v>68298847</v>
      </c>
      <c r="D18" s="323">
        <v>2649469887</v>
      </c>
      <c r="E18" s="323">
        <v>306713834</v>
      </c>
      <c r="F18" s="323">
        <v>0</v>
      </c>
      <c r="G18" s="323">
        <v>0</v>
      </c>
      <c r="H18" s="323">
        <v>0</v>
      </c>
      <c r="I18" s="323">
        <v>3024482568</v>
      </c>
    </row>
    <row r="19" spans="1:9" ht="12.75">
      <c r="A19" s="321" t="s">
        <v>539</v>
      </c>
      <c r="B19" s="322" t="s">
        <v>540</v>
      </c>
      <c r="C19" s="323">
        <v>4467074</v>
      </c>
      <c r="D19" s="323">
        <v>6281458600</v>
      </c>
      <c r="E19" s="323">
        <v>276588427</v>
      </c>
      <c r="F19" s="323">
        <v>0</v>
      </c>
      <c r="G19" s="323">
        <v>12806972</v>
      </c>
      <c r="H19" s="323">
        <v>0</v>
      </c>
      <c r="I19" s="323">
        <v>6575321073</v>
      </c>
    </row>
    <row r="20" spans="1:9" ht="12.75">
      <c r="A20" s="318" t="s">
        <v>541</v>
      </c>
      <c r="B20" s="319" t="s">
        <v>542</v>
      </c>
      <c r="C20" s="320">
        <v>60936727</v>
      </c>
      <c r="D20" s="320">
        <v>1824710738</v>
      </c>
      <c r="E20" s="320">
        <v>167469346</v>
      </c>
      <c r="F20" s="320">
        <v>0</v>
      </c>
      <c r="G20" s="320">
        <v>0</v>
      </c>
      <c r="H20" s="320">
        <v>0</v>
      </c>
      <c r="I20" s="320">
        <v>2053116811</v>
      </c>
    </row>
  </sheetData>
  <sheetProtection/>
  <mergeCells count="1">
    <mergeCell ref="A1:I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&amp;L18. melléklet a 6/2018. (V.25.) önk. rendelethez, Ft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57"/>
  <sheetViews>
    <sheetView view="pageLayout" zoomScale="85" zoomScalePageLayoutView="85" workbookViewId="0" topLeftCell="A1">
      <selection activeCell="E15" sqref="E15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4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2.7109375" style="16" customWidth="1"/>
    <col min="12" max="12" width="14.00390625" style="16" bestFit="1" customWidth="1"/>
    <col min="13" max="13" width="13.28125" style="0" bestFit="1" customWidth="1"/>
    <col min="14" max="14" width="12.28125" style="0" customWidth="1"/>
    <col min="15" max="15" width="16.00390625" style="0" customWidth="1"/>
  </cols>
  <sheetData>
    <row r="1" spans="1:15" ht="19.5" customHeight="1">
      <c r="A1" s="411" t="s">
        <v>157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</row>
    <row r="2" spans="1:15" ht="24.75" customHeight="1">
      <c r="A2" s="412" t="s">
        <v>22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</row>
    <row r="3" spans="1:15" s="8" customFormat="1" ht="94.5">
      <c r="A3" s="21" t="s">
        <v>18</v>
      </c>
      <c r="B3" s="21" t="s">
        <v>19</v>
      </c>
      <c r="C3" s="21" t="s">
        <v>16</v>
      </c>
      <c r="D3" s="21" t="s">
        <v>17</v>
      </c>
      <c r="E3" s="32" t="s">
        <v>158</v>
      </c>
      <c r="F3" s="32" t="s">
        <v>159</v>
      </c>
      <c r="G3" s="32" t="s">
        <v>160</v>
      </c>
      <c r="H3" s="32" t="s">
        <v>2</v>
      </c>
      <c r="I3" s="32" t="s">
        <v>297</v>
      </c>
      <c r="J3" s="32" t="s">
        <v>298</v>
      </c>
      <c r="K3" s="32" t="s">
        <v>299</v>
      </c>
      <c r="L3" s="32" t="s">
        <v>300</v>
      </c>
      <c r="M3" s="285" t="s">
        <v>301</v>
      </c>
      <c r="N3" s="285" t="s">
        <v>302</v>
      </c>
      <c r="O3" s="285" t="s">
        <v>303</v>
      </c>
    </row>
    <row r="4" spans="1:15" s="9" customFormat="1" ht="31.5">
      <c r="A4" s="28" t="s">
        <v>6</v>
      </c>
      <c r="B4" s="28" t="s">
        <v>35</v>
      </c>
      <c r="C4" s="29"/>
      <c r="D4" s="30" t="s">
        <v>36</v>
      </c>
      <c r="E4" s="31">
        <f aca="true" t="shared" si="0" ref="E4:L4">SUM(E5:E11)</f>
        <v>376264</v>
      </c>
      <c r="F4" s="31">
        <f t="shared" si="0"/>
        <v>5900</v>
      </c>
      <c r="G4" s="31">
        <f t="shared" si="0"/>
        <v>0</v>
      </c>
      <c r="H4" s="31">
        <f t="shared" si="0"/>
        <v>382164</v>
      </c>
      <c r="I4" s="31">
        <f t="shared" si="0"/>
        <v>363927</v>
      </c>
      <c r="J4" s="31">
        <f t="shared" si="0"/>
        <v>131570</v>
      </c>
      <c r="K4" s="31">
        <f t="shared" si="0"/>
        <v>0</v>
      </c>
      <c r="L4" s="31">
        <f t="shared" si="0"/>
        <v>495497</v>
      </c>
      <c r="M4" s="283">
        <f>M5+M6+M7+M8+M9+M10+M11</f>
        <v>495497</v>
      </c>
      <c r="N4" s="284">
        <f>(M4/L4)*100</f>
        <v>100</v>
      </c>
      <c r="O4" s="284">
        <f>(M4/$M$40)*100</f>
        <v>38.52140652574458</v>
      </c>
    </row>
    <row r="5" spans="1:15" ht="24" customHeight="1">
      <c r="A5" s="22"/>
      <c r="B5" s="22"/>
      <c r="C5" s="23" t="s">
        <v>29</v>
      </c>
      <c r="D5" s="24" t="s">
        <v>24</v>
      </c>
      <c r="E5" s="41">
        <v>144663</v>
      </c>
      <c r="F5" s="41"/>
      <c r="G5" s="41"/>
      <c r="H5" s="41">
        <f aca="true" t="shared" si="1" ref="H5:H14">SUM(E5:G5)</f>
        <v>144663</v>
      </c>
      <c r="I5" s="41">
        <v>145998</v>
      </c>
      <c r="J5" s="41"/>
      <c r="K5" s="41"/>
      <c r="L5" s="41">
        <f aca="true" t="shared" si="2" ref="L5:L30">SUM(I5:K5)</f>
        <v>145998</v>
      </c>
      <c r="M5" s="280">
        <v>145998</v>
      </c>
      <c r="N5" s="281">
        <f aca="true" t="shared" si="3" ref="N5:N40">(M5/L5)*100</f>
        <v>100</v>
      </c>
      <c r="O5" s="281">
        <f aca="true" t="shared" si="4" ref="O5:O40">(M5/$M$40)*100</f>
        <v>11.350317580016949</v>
      </c>
    </row>
    <row r="6" spans="1:15" ht="33" customHeight="1">
      <c r="A6" s="22"/>
      <c r="B6" s="22"/>
      <c r="C6" s="23" t="s">
        <v>30</v>
      </c>
      <c r="D6" s="24" t="s">
        <v>25</v>
      </c>
      <c r="E6" s="41">
        <v>80555</v>
      </c>
      <c r="F6" s="41"/>
      <c r="G6" s="41"/>
      <c r="H6" s="41">
        <f t="shared" si="1"/>
        <v>80555</v>
      </c>
      <c r="I6" s="41">
        <v>84543</v>
      </c>
      <c r="J6" s="41"/>
      <c r="K6" s="41"/>
      <c r="L6" s="41">
        <f t="shared" si="2"/>
        <v>84543</v>
      </c>
      <c r="M6" s="280">
        <v>84543</v>
      </c>
      <c r="N6" s="281">
        <f t="shared" si="3"/>
        <v>100</v>
      </c>
      <c r="O6" s="281">
        <f t="shared" si="4"/>
        <v>6.572623591880525</v>
      </c>
    </row>
    <row r="7" spans="1:15" ht="24.75" customHeight="1">
      <c r="A7" s="22"/>
      <c r="B7" s="22"/>
      <c r="C7" s="23" t="s">
        <v>31</v>
      </c>
      <c r="D7" s="24" t="s">
        <v>26</v>
      </c>
      <c r="E7" s="41">
        <v>101459</v>
      </c>
      <c r="F7" s="41"/>
      <c r="G7" s="41"/>
      <c r="H7" s="41">
        <f t="shared" si="1"/>
        <v>101459</v>
      </c>
      <c r="I7" s="41">
        <v>108188</v>
      </c>
      <c r="J7" s="41"/>
      <c r="K7" s="41"/>
      <c r="L7" s="41">
        <f t="shared" si="2"/>
        <v>108188</v>
      </c>
      <c r="M7" s="280">
        <v>108188</v>
      </c>
      <c r="N7" s="281">
        <f t="shared" si="3"/>
        <v>100</v>
      </c>
      <c r="O7" s="281">
        <f t="shared" si="4"/>
        <v>8.410856027800886</v>
      </c>
    </row>
    <row r="8" spans="1:15" ht="23.25" customHeight="1">
      <c r="A8" s="22"/>
      <c r="B8" s="22"/>
      <c r="C8" s="23" t="s">
        <v>32</v>
      </c>
      <c r="D8" s="24" t="s">
        <v>27</v>
      </c>
      <c r="E8" s="41">
        <v>5843</v>
      </c>
      <c r="F8" s="54"/>
      <c r="G8" s="54"/>
      <c r="H8" s="41">
        <f t="shared" si="1"/>
        <v>5843</v>
      </c>
      <c r="I8" s="41">
        <v>7172</v>
      </c>
      <c r="J8" s="54"/>
      <c r="K8" s="54"/>
      <c r="L8" s="41">
        <f t="shared" si="2"/>
        <v>7172</v>
      </c>
      <c r="M8" s="280">
        <v>7172</v>
      </c>
      <c r="N8" s="281">
        <f t="shared" si="3"/>
        <v>100</v>
      </c>
      <c r="O8" s="281">
        <f t="shared" si="4"/>
        <v>0.5575725536232109</v>
      </c>
    </row>
    <row r="9" spans="1:15" ht="27" customHeight="1">
      <c r="A9" s="22"/>
      <c r="B9" s="22"/>
      <c r="C9" s="23" t="s">
        <v>33</v>
      </c>
      <c r="D9" s="24" t="s">
        <v>23</v>
      </c>
      <c r="E9" s="96">
        <v>39117</v>
      </c>
      <c r="F9" s="42"/>
      <c r="G9" s="42"/>
      <c r="H9" s="41">
        <f t="shared" si="1"/>
        <v>39117</v>
      </c>
      <c r="I9" s="96">
        <v>13367</v>
      </c>
      <c r="J9" s="42"/>
      <c r="K9" s="42"/>
      <c r="L9" s="41">
        <f t="shared" si="2"/>
        <v>13367</v>
      </c>
      <c r="M9" s="280">
        <v>13367</v>
      </c>
      <c r="N9" s="281">
        <f t="shared" si="3"/>
        <v>100</v>
      </c>
      <c r="O9" s="281">
        <f t="shared" si="4"/>
        <v>1.0391902292640074</v>
      </c>
    </row>
    <row r="10" spans="1:15" ht="33" customHeight="1">
      <c r="A10" s="22"/>
      <c r="B10" s="22"/>
      <c r="C10" s="23" t="s">
        <v>34</v>
      </c>
      <c r="D10" s="24" t="s">
        <v>28</v>
      </c>
      <c r="E10" s="41"/>
      <c r="F10" s="41"/>
      <c r="G10" s="41"/>
      <c r="H10" s="41">
        <f t="shared" si="1"/>
        <v>0</v>
      </c>
      <c r="I10" s="41"/>
      <c r="J10" s="41"/>
      <c r="K10" s="41"/>
      <c r="L10" s="41">
        <f t="shared" si="2"/>
        <v>0</v>
      </c>
      <c r="M10" s="280"/>
      <c r="N10" s="281"/>
      <c r="O10" s="281">
        <f t="shared" si="4"/>
        <v>0</v>
      </c>
    </row>
    <row r="11" spans="1:15" ht="27.75" customHeight="1">
      <c r="A11" s="22"/>
      <c r="B11" s="22"/>
      <c r="C11" s="23" t="s">
        <v>68</v>
      </c>
      <c r="D11" s="24" t="s">
        <v>69</v>
      </c>
      <c r="E11" s="41">
        <v>4627</v>
      </c>
      <c r="F11" s="41">
        <v>5900</v>
      </c>
      <c r="G11" s="41"/>
      <c r="H11" s="41">
        <f t="shared" si="1"/>
        <v>10527</v>
      </c>
      <c r="I11" s="41">
        <v>4659</v>
      </c>
      <c r="J11" s="41">
        <v>131570</v>
      </c>
      <c r="K11" s="41"/>
      <c r="L11" s="41">
        <f t="shared" si="2"/>
        <v>136229</v>
      </c>
      <c r="M11" s="280">
        <v>136229</v>
      </c>
      <c r="N11" s="281">
        <f t="shared" si="3"/>
        <v>100</v>
      </c>
      <c r="O11" s="281">
        <f t="shared" si="4"/>
        <v>10.590846543159008</v>
      </c>
    </row>
    <row r="12" spans="1:15" s="11" customFormat="1" ht="31.5">
      <c r="A12" s="28" t="s">
        <v>7</v>
      </c>
      <c r="B12" s="28" t="s">
        <v>38</v>
      </c>
      <c r="C12" s="29"/>
      <c r="D12" s="30" t="s">
        <v>37</v>
      </c>
      <c r="E12" s="31">
        <f>E13+E14</f>
        <v>0</v>
      </c>
      <c r="F12" s="31">
        <f>F13+F14</f>
        <v>51408</v>
      </c>
      <c r="G12" s="31">
        <f>G13+G14</f>
        <v>0</v>
      </c>
      <c r="H12" s="31">
        <f t="shared" si="1"/>
        <v>51408</v>
      </c>
      <c r="I12" s="31">
        <f>I13+I14</f>
        <v>0</v>
      </c>
      <c r="J12" s="31">
        <f>J13+J14</f>
        <v>218404</v>
      </c>
      <c r="K12" s="31">
        <f>K13+K14</f>
        <v>0</v>
      </c>
      <c r="L12" s="31">
        <f t="shared" si="2"/>
        <v>218404</v>
      </c>
      <c r="M12" s="283">
        <f>M13+M14</f>
        <v>218404</v>
      </c>
      <c r="N12" s="284">
        <f t="shared" si="3"/>
        <v>100</v>
      </c>
      <c r="O12" s="284">
        <f t="shared" si="4"/>
        <v>16.97937479106578</v>
      </c>
    </row>
    <row r="13" spans="1:15" ht="15">
      <c r="A13" s="22"/>
      <c r="B13" s="22"/>
      <c r="C13" s="23" t="s">
        <v>39</v>
      </c>
      <c r="D13" s="24" t="s">
        <v>40</v>
      </c>
      <c r="E13" s="34">
        <v>0</v>
      </c>
      <c r="F13" s="34">
        <v>0</v>
      </c>
      <c r="G13" s="34">
        <v>0</v>
      </c>
      <c r="H13" s="33">
        <f t="shared" si="1"/>
        <v>0</v>
      </c>
      <c r="I13" s="34">
        <v>0</v>
      </c>
      <c r="J13" s="34">
        <v>0</v>
      </c>
      <c r="K13" s="34">
        <v>0</v>
      </c>
      <c r="L13" s="33">
        <f t="shared" si="2"/>
        <v>0</v>
      </c>
      <c r="M13" s="280"/>
      <c r="N13" s="281"/>
      <c r="O13" s="281">
        <f t="shared" si="4"/>
        <v>0</v>
      </c>
    </row>
    <row r="14" spans="1:15" s="38" customFormat="1" ht="25.5">
      <c r="A14" s="22"/>
      <c r="B14" s="22"/>
      <c r="C14" s="23" t="s">
        <v>70</v>
      </c>
      <c r="D14" s="24" t="s">
        <v>71</v>
      </c>
      <c r="E14" s="153">
        <v>0</v>
      </c>
      <c r="F14" s="153">
        <v>51408</v>
      </c>
      <c r="G14" s="153"/>
      <c r="H14" s="41">
        <f t="shared" si="1"/>
        <v>51408</v>
      </c>
      <c r="I14" s="153">
        <v>0</v>
      </c>
      <c r="J14" s="153">
        <v>218404</v>
      </c>
      <c r="K14" s="153"/>
      <c r="L14" s="41">
        <f t="shared" si="2"/>
        <v>218404</v>
      </c>
      <c r="M14" s="280">
        <v>218404</v>
      </c>
      <c r="N14" s="281">
        <f t="shared" si="3"/>
        <v>100</v>
      </c>
      <c r="O14" s="281">
        <f t="shared" si="4"/>
        <v>16.97937479106578</v>
      </c>
    </row>
    <row r="15" spans="1:15" s="11" customFormat="1" ht="15.75">
      <c r="A15" s="28" t="s">
        <v>8</v>
      </c>
      <c r="B15" s="28" t="s">
        <v>41</v>
      </c>
      <c r="C15" s="29"/>
      <c r="D15" s="30" t="s">
        <v>42</v>
      </c>
      <c r="E15" s="31">
        <f>E18+E20+E24+E17</f>
        <v>149846</v>
      </c>
      <c r="F15" s="31">
        <v>0</v>
      </c>
      <c r="G15" s="31">
        <v>0</v>
      </c>
      <c r="H15" s="31">
        <f>SUM(E15:G15)</f>
        <v>149846</v>
      </c>
      <c r="I15" s="31">
        <f>I18+I20+I24+I17</f>
        <v>181088</v>
      </c>
      <c r="J15" s="31">
        <v>0</v>
      </c>
      <c r="K15" s="31">
        <v>0</v>
      </c>
      <c r="L15" s="31">
        <f t="shared" si="2"/>
        <v>181088</v>
      </c>
      <c r="M15" s="283">
        <f>M18+M20+M24</f>
        <v>181088</v>
      </c>
      <c r="N15" s="284">
        <f t="shared" si="3"/>
        <v>100</v>
      </c>
      <c r="O15" s="284">
        <f t="shared" si="4"/>
        <v>14.078318264155051</v>
      </c>
    </row>
    <row r="16" spans="1:15" s="11" customFormat="1" ht="15.75">
      <c r="A16" s="48"/>
      <c r="B16" s="48"/>
      <c r="C16" s="26" t="s">
        <v>104</v>
      </c>
      <c r="D16" s="27" t="s">
        <v>105</v>
      </c>
      <c r="E16" s="40">
        <f>E17</f>
        <v>0</v>
      </c>
      <c r="F16" s="40">
        <f>F17</f>
        <v>0</v>
      </c>
      <c r="G16" s="40">
        <f>G17</f>
        <v>0</v>
      </c>
      <c r="H16" s="40">
        <f>SUM(E16:G16)</f>
        <v>0</v>
      </c>
      <c r="I16" s="40">
        <f>I17</f>
        <v>0</v>
      </c>
      <c r="J16" s="40">
        <f>J17</f>
        <v>0</v>
      </c>
      <c r="K16" s="40">
        <f>K17</f>
        <v>0</v>
      </c>
      <c r="L16" s="40">
        <f t="shared" si="2"/>
        <v>0</v>
      </c>
      <c r="M16" s="282"/>
      <c r="N16" s="279"/>
      <c r="O16" s="279">
        <f t="shared" si="4"/>
        <v>0</v>
      </c>
    </row>
    <row r="17" spans="1:15" s="9" customFormat="1" ht="15">
      <c r="A17" s="55"/>
      <c r="B17" s="55"/>
      <c r="C17" s="23" t="s">
        <v>107</v>
      </c>
      <c r="D17" s="24" t="s">
        <v>106</v>
      </c>
      <c r="E17" s="41"/>
      <c r="F17" s="41"/>
      <c r="G17" s="41"/>
      <c r="H17" s="41">
        <f>SUM(E17:G17)</f>
        <v>0</v>
      </c>
      <c r="I17" s="41"/>
      <c r="J17" s="41"/>
      <c r="K17" s="41"/>
      <c r="L17" s="41">
        <f t="shared" si="2"/>
        <v>0</v>
      </c>
      <c r="M17" s="278"/>
      <c r="N17" s="279"/>
      <c r="O17" s="279">
        <f t="shared" si="4"/>
        <v>0</v>
      </c>
    </row>
    <row r="18" spans="1:15" s="11" customFormat="1" ht="15.75">
      <c r="A18" s="25"/>
      <c r="B18" s="25"/>
      <c r="C18" s="26" t="s">
        <v>61</v>
      </c>
      <c r="D18" s="27" t="s">
        <v>62</v>
      </c>
      <c r="E18" s="40">
        <f>E19</f>
        <v>18200</v>
      </c>
      <c r="F18" s="40">
        <f>F19</f>
        <v>0</v>
      </c>
      <c r="G18" s="40">
        <f>G19</f>
        <v>0</v>
      </c>
      <c r="H18" s="40">
        <f>SUM(E18:G18)</f>
        <v>18200</v>
      </c>
      <c r="I18" s="40">
        <f>I19</f>
        <v>19945</v>
      </c>
      <c r="J18" s="40">
        <f>J19</f>
        <v>0</v>
      </c>
      <c r="K18" s="40">
        <f>K19</f>
        <v>0</v>
      </c>
      <c r="L18" s="40">
        <f t="shared" si="2"/>
        <v>19945</v>
      </c>
      <c r="M18" s="270">
        <f>M19</f>
        <v>19945</v>
      </c>
      <c r="N18" s="279">
        <f t="shared" si="3"/>
        <v>100</v>
      </c>
      <c r="O18" s="279">
        <f t="shared" si="4"/>
        <v>1.5505834609613696</v>
      </c>
    </row>
    <row r="19" spans="1:15" s="11" customFormat="1" ht="15.75">
      <c r="A19" s="25"/>
      <c r="B19" s="25"/>
      <c r="C19" s="26"/>
      <c r="D19" s="24" t="s">
        <v>63</v>
      </c>
      <c r="E19" s="41">
        <v>18200</v>
      </c>
      <c r="F19" s="40"/>
      <c r="G19" s="40"/>
      <c r="H19" s="41">
        <f>SUM(E19:G19)</f>
        <v>18200</v>
      </c>
      <c r="I19" s="41">
        <v>19945</v>
      </c>
      <c r="J19" s="40"/>
      <c r="K19" s="40"/>
      <c r="L19" s="41">
        <f t="shared" si="2"/>
        <v>19945</v>
      </c>
      <c r="M19" s="280">
        <v>19945</v>
      </c>
      <c r="N19" s="281">
        <f t="shared" si="3"/>
        <v>100</v>
      </c>
      <c r="O19" s="281">
        <f t="shared" si="4"/>
        <v>1.5505834609613696</v>
      </c>
    </row>
    <row r="20" spans="1:15" s="11" customFormat="1" ht="15.75">
      <c r="A20" s="25"/>
      <c r="B20" s="25"/>
      <c r="C20" s="26" t="s">
        <v>64</v>
      </c>
      <c r="D20" s="27" t="s">
        <v>96</v>
      </c>
      <c r="E20" s="40">
        <f>E21+E22+E23</f>
        <v>118646</v>
      </c>
      <c r="F20" s="40">
        <f>F21+F23</f>
        <v>0</v>
      </c>
      <c r="G20" s="40">
        <f>G21+G23</f>
        <v>0</v>
      </c>
      <c r="H20" s="40">
        <f>H21+H22+H23</f>
        <v>118646</v>
      </c>
      <c r="I20" s="40">
        <f>I21+I22+I23</f>
        <v>142323</v>
      </c>
      <c r="J20" s="40">
        <f>J21+J23</f>
        <v>0</v>
      </c>
      <c r="K20" s="40">
        <f>K21+K23</f>
        <v>0</v>
      </c>
      <c r="L20" s="40">
        <f t="shared" si="2"/>
        <v>142323</v>
      </c>
      <c r="M20" s="270">
        <f>M21+M23</f>
        <v>142323</v>
      </c>
      <c r="N20" s="279">
        <f t="shared" si="3"/>
        <v>100</v>
      </c>
      <c r="O20" s="279">
        <f t="shared" si="4"/>
        <v>11.064612179213086</v>
      </c>
    </row>
    <row r="21" spans="1:15" s="11" customFormat="1" ht="15.75">
      <c r="A21" s="25"/>
      <c r="B21" s="25"/>
      <c r="C21" s="26"/>
      <c r="D21" s="24" t="s">
        <v>4</v>
      </c>
      <c r="E21" s="41">
        <v>105000</v>
      </c>
      <c r="F21" s="40"/>
      <c r="G21" s="40"/>
      <c r="H21" s="41">
        <f aca="true" t="shared" si="5" ref="H21:H26">SUM(E21:G21)</f>
        <v>105000</v>
      </c>
      <c r="I21" s="41">
        <v>128529</v>
      </c>
      <c r="J21" s="40"/>
      <c r="K21" s="40"/>
      <c r="L21" s="41">
        <f t="shared" si="2"/>
        <v>128529</v>
      </c>
      <c r="M21" s="280">
        <v>128529</v>
      </c>
      <c r="N21" s="281">
        <f t="shared" si="3"/>
        <v>100</v>
      </c>
      <c r="O21" s="281">
        <f t="shared" si="4"/>
        <v>9.992225703379487</v>
      </c>
    </row>
    <row r="22" spans="1:15" s="11" customFormat="1" ht="15.75">
      <c r="A22" s="25"/>
      <c r="B22" s="25"/>
      <c r="C22" s="26"/>
      <c r="D22" s="24" t="s">
        <v>108</v>
      </c>
      <c r="E22" s="41">
        <v>300</v>
      </c>
      <c r="F22" s="40"/>
      <c r="G22" s="40"/>
      <c r="H22" s="41">
        <f t="shared" si="5"/>
        <v>300</v>
      </c>
      <c r="I22" s="41"/>
      <c r="J22" s="40"/>
      <c r="K22" s="40"/>
      <c r="L22" s="41">
        <f t="shared" si="2"/>
        <v>0</v>
      </c>
      <c r="M22" s="280"/>
      <c r="N22" s="281"/>
      <c r="O22" s="281">
        <f t="shared" si="4"/>
        <v>0</v>
      </c>
    </row>
    <row r="23" spans="1:15" s="3" customFormat="1" ht="12.75">
      <c r="A23" s="25"/>
      <c r="B23" s="25"/>
      <c r="C23" s="23" t="s">
        <v>103</v>
      </c>
      <c r="D23" s="24" t="s">
        <v>5</v>
      </c>
      <c r="E23" s="41">
        <v>13346</v>
      </c>
      <c r="F23" s="40"/>
      <c r="G23" s="40"/>
      <c r="H23" s="41">
        <f t="shared" si="5"/>
        <v>13346</v>
      </c>
      <c r="I23" s="41">
        <v>13794</v>
      </c>
      <c r="J23" s="40"/>
      <c r="K23" s="40"/>
      <c r="L23" s="41">
        <f t="shared" si="2"/>
        <v>13794</v>
      </c>
      <c r="M23" s="280">
        <v>13794</v>
      </c>
      <c r="N23" s="281">
        <f t="shared" si="3"/>
        <v>100</v>
      </c>
      <c r="O23" s="281">
        <f t="shared" si="4"/>
        <v>1.0723864758335988</v>
      </c>
    </row>
    <row r="24" spans="1:15" s="11" customFormat="1" ht="15.75">
      <c r="A24" s="25"/>
      <c r="B24" s="25"/>
      <c r="C24" s="26" t="s">
        <v>65</v>
      </c>
      <c r="D24" s="27" t="s">
        <v>66</v>
      </c>
      <c r="E24" s="40">
        <f>E25+E26</f>
        <v>13000</v>
      </c>
      <c r="F24" s="40">
        <f>F25</f>
        <v>0</v>
      </c>
      <c r="G24" s="40">
        <f>G25</f>
        <v>0</v>
      </c>
      <c r="H24" s="40">
        <f t="shared" si="5"/>
        <v>13000</v>
      </c>
      <c r="I24" s="40">
        <f>I25+I26+I27</f>
        <v>18820</v>
      </c>
      <c r="J24" s="40">
        <f>J25</f>
        <v>0</v>
      </c>
      <c r="K24" s="40">
        <f>K25</f>
        <v>0</v>
      </c>
      <c r="L24" s="40">
        <f t="shared" si="2"/>
        <v>18820</v>
      </c>
      <c r="M24" s="270">
        <f>M26+M25+M27</f>
        <v>18820</v>
      </c>
      <c r="N24" s="279">
        <f t="shared" si="3"/>
        <v>100</v>
      </c>
      <c r="O24" s="279">
        <f t="shared" si="4"/>
        <v>1.4631226239805954</v>
      </c>
    </row>
    <row r="25" spans="1:15" s="3" customFormat="1" ht="12.75">
      <c r="A25" s="25"/>
      <c r="B25" s="25"/>
      <c r="C25" s="26"/>
      <c r="D25" s="24" t="s">
        <v>67</v>
      </c>
      <c r="E25" s="41">
        <v>2000</v>
      </c>
      <c r="F25" s="40"/>
      <c r="G25" s="40"/>
      <c r="H25" s="41">
        <f t="shared" si="5"/>
        <v>2000</v>
      </c>
      <c r="I25" s="41">
        <v>1263</v>
      </c>
      <c r="J25" s="40"/>
      <c r="K25" s="40"/>
      <c r="L25" s="41">
        <f t="shared" si="2"/>
        <v>1263</v>
      </c>
      <c r="M25" s="280">
        <v>1263</v>
      </c>
      <c r="N25" s="281">
        <f t="shared" si="3"/>
        <v>100</v>
      </c>
      <c r="O25" s="281">
        <f t="shared" si="4"/>
        <v>0.09818936631708246</v>
      </c>
    </row>
    <row r="26" spans="1:15" s="140" customFormat="1" ht="12.75">
      <c r="A26" s="25"/>
      <c r="B26" s="25"/>
      <c r="C26" s="26"/>
      <c r="D26" s="24" t="s">
        <v>154</v>
      </c>
      <c r="E26" s="41">
        <v>11000</v>
      </c>
      <c r="F26" s="40"/>
      <c r="G26" s="40"/>
      <c r="H26" s="41">
        <f t="shared" si="5"/>
        <v>11000</v>
      </c>
      <c r="I26" s="41">
        <v>16639</v>
      </c>
      <c r="J26" s="40"/>
      <c r="K26" s="40"/>
      <c r="L26" s="41">
        <f t="shared" si="2"/>
        <v>16639</v>
      </c>
      <c r="M26" s="153">
        <v>16639</v>
      </c>
      <c r="N26" s="281">
        <f t="shared" si="3"/>
        <v>100</v>
      </c>
      <c r="O26" s="281">
        <f t="shared" si="4"/>
        <v>1.2935652146872012</v>
      </c>
    </row>
    <row r="27" spans="1:15" s="140" customFormat="1" ht="12.75">
      <c r="A27" s="25"/>
      <c r="B27" s="25"/>
      <c r="C27" s="26"/>
      <c r="D27" s="24" t="s">
        <v>108</v>
      </c>
      <c r="E27" s="41"/>
      <c r="F27" s="40"/>
      <c r="G27" s="40"/>
      <c r="H27" s="41"/>
      <c r="I27" s="41">
        <v>918</v>
      </c>
      <c r="J27" s="40"/>
      <c r="K27" s="40"/>
      <c r="L27" s="41">
        <f t="shared" si="2"/>
        <v>918</v>
      </c>
      <c r="M27" s="153">
        <v>918</v>
      </c>
      <c r="N27" s="281">
        <f t="shared" si="3"/>
        <v>100</v>
      </c>
      <c r="O27" s="281">
        <f t="shared" si="4"/>
        <v>0.07136804297631172</v>
      </c>
    </row>
    <row r="28" spans="1:15" s="11" customFormat="1" ht="15.75">
      <c r="A28" s="28" t="s">
        <v>9</v>
      </c>
      <c r="B28" s="28" t="s">
        <v>43</v>
      </c>
      <c r="C28" s="29"/>
      <c r="D28" s="30" t="s">
        <v>44</v>
      </c>
      <c r="E28" s="31">
        <v>80183</v>
      </c>
      <c r="F28" s="31">
        <v>52389</v>
      </c>
      <c r="G28" s="31">
        <v>0</v>
      </c>
      <c r="H28" s="31">
        <f>SUM(E28:G28)</f>
        <v>132572</v>
      </c>
      <c r="I28" s="31">
        <v>74866</v>
      </c>
      <c r="J28" s="31">
        <v>59276</v>
      </c>
      <c r="K28" s="31">
        <v>0</v>
      </c>
      <c r="L28" s="31">
        <f t="shared" si="2"/>
        <v>134142</v>
      </c>
      <c r="M28" s="283">
        <v>109224</v>
      </c>
      <c r="N28" s="284">
        <f t="shared" si="3"/>
        <v>81.42416245471217</v>
      </c>
      <c r="O28" s="284">
        <f t="shared" si="4"/>
        <v>8.491397740789402</v>
      </c>
    </row>
    <row r="29" spans="1:15" s="11" customFormat="1" ht="15.75">
      <c r="A29" s="22"/>
      <c r="B29" s="22"/>
      <c r="C29" s="23" t="s">
        <v>45</v>
      </c>
      <c r="D29" s="24" t="s">
        <v>46</v>
      </c>
      <c r="E29" s="41"/>
      <c r="F29" s="41">
        <v>1000</v>
      </c>
      <c r="G29" s="41"/>
      <c r="H29" s="41">
        <f>SUM(E29:G29)</f>
        <v>1000</v>
      </c>
      <c r="I29" s="41"/>
      <c r="J29" s="41"/>
      <c r="K29" s="41"/>
      <c r="L29" s="41">
        <f t="shared" si="2"/>
        <v>0</v>
      </c>
      <c r="M29" s="270"/>
      <c r="N29" s="281"/>
      <c r="O29" s="281">
        <f t="shared" si="4"/>
        <v>0</v>
      </c>
    </row>
    <row r="30" spans="1:15" s="11" customFormat="1" ht="15.75">
      <c r="A30" s="28" t="s">
        <v>10</v>
      </c>
      <c r="B30" s="28" t="s">
        <v>47</v>
      </c>
      <c r="C30" s="29"/>
      <c r="D30" s="30" t="s">
        <v>48</v>
      </c>
      <c r="E30" s="46"/>
      <c r="F30" s="46"/>
      <c r="G30" s="46"/>
      <c r="H30" s="31">
        <f>SUM(E30:G30)</f>
        <v>0</v>
      </c>
      <c r="I30" s="46"/>
      <c r="J30" s="31">
        <v>1804</v>
      </c>
      <c r="K30" s="46"/>
      <c r="L30" s="31">
        <f t="shared" si="2"/>
        <v>1804</v>
      </c>
      <c r="M30" s="283">
        <v>1804</v>
      </c>
      <c r="N30" s="284">
        <f t="shared" si="3"/>
        <v>100</v>
      </c>
      <c r="O30" s="284">
        <f t="shared" si="4"/>
        <v>0.1402483110340592</v>
      </c>
    </row>
    <row r="31" spans="1:15" s="11" customFormat="1" ht="15.75">
      <c r="A31" s="28" t="s">
        <v>20</v>
      </c>
      <c r="B31" s="28" t="s">
        <v>49</v>
      </c>
      <c r="C31" s="29"/>
      <c r="D31" s="30" t="s">
        <v>50</v>
      </c>
      <c r="E31" s="31">
        <f aca="true" t="shared" si="6" ref="E31:L31">E32+E33</f>
        <v>0</v>
      </c>
      <c r="F31" s="31">
        <f t="shared" si="6"/>
        <v>0</v>
      </c>
      <c r="G31" s="31">
        <f t="shared" si="6"/>
        <v>0</v>
      </c>
      <c r="H31" s="31">
        <f t="shared" si="6"/>
        <v>0</v>
      </c>
      <c r="I31" s="31">
        <f t="shared" si="6"/>
        <v>780</v>
      </c>
      <c r="J31" s="31">
        <f t="shared" si="6"/>
        <v>550</v>
      </c>
      <c r="K31" s="31">
        <f t="shared" si="6"/>
        <v>0</v>
      </c>
      <c r="L31" s="31">
        <f t="shared" si="6"/>
        <v>1330</v>
      </c>
      <c r="M31" s="283">
        <f>M32+M33</f>
        <v>1330</v>
      </c>
      <c r="N31" s="284">
        <f t="shared" si="3"/>
        <v>100</v>
      </c>
      <c r="O31" s="284">
        <f t="shared" si="4"/>
        <v>0.10339814505282634</v>
      </c>
    </row>
    <row r="32" spans="1:15" s="11" customFormat="1" ht="15.75">
      <c r="A32" s="22"/>
      <c r="B32" s="22"/>
      <c r="C32" s="23" t="s">
        <v>97</v>
      </c>
      <c r="D32" s="24" t="s">
        <v>98</v>
      </c>
      <c r="E32" s="41"/>
      <c r="F32" s="41"/>
      <c r="G32" s="41"/>
      <c r="H32" s="41">
        <f>SUM(E32:G32)</f>
        <v>0</v>
      </c>
      <c r="I32" s="41"/>
      <c r="J32" s="41">
        <v>517</v>
      </c>
      <c r="K32" s="41"/>
      <c r="L32" s="41">
        <f aca="true" t="shared" si="7" ref="L32:L39">SUM(I32:K32)</f>
        <v>517</v>
      </c>
      <c r="M32" s="280">
        <v>517</v>
      </c>
      <c r="N32" s="281">
        <f t="shared" si="3"/>
        <v>100</v>
      </c>
      <c r="O32" s="281">
        <f t="shared" si="4"/>
        <v>0.04019311352805355</v>
      </c>
    </row>
    <row r="33" spans="1:15" s="11" customFormat="1" ht="15.75">
      <c r="A33" s="22"/>
      <c r="B33" s="22"/>
      <c r="C33" s="23" t="s">
        <v>52</v>
      </c>
      <c r="D33" s="24" t="s">
        <v>51</v>
      </c>
      <c r="E33" s="41"/>
      <c r="F33" s="41"/>
      <c r="G33" s="41"/>
      <c r="H33" s="41">
        <f>SUM(E33:G33)</f>
        <v>0</v>
      </c>
      <c r="I33" s="41">
        <v>780</v>
      </c>
      <c r="J33" s="41">
        <v>33</v>
      </c>
      <c r="K33" s="41"/>
      <c r="L33" s="41">
        <f t="shared" si="7"/>
        <v>813</v>
      </c>
      <c r="M33" s="280">
        <v>813</v>
      </c>
      <c r="N33" s="281">
        <f t="shared" si="3"/>
        <v>100</v>
      </c>
      <c r="O33" s="281">
        <f t="shared" si="4"/>
        <v>0.0632050315247728</v>
      </c>
    </row>
    <row r="34" spans="1:15" s="11" customFormat="1" ht="31.5">
      <c r="A34" s="28" t="s">
        <v>11</v>
      </c>
      <c r="B34" s="28" t="s">
        <v>53</v>
      </c>
      <c r="C34" s="29"/>
      <c r="D34" s="30" t="s">
        <v>54</v>
      </c>
      <c r="E34" s="31">
        <f aca="true" t="shared" si="8" ref="E34:K34">E35+E36</f>
        <v>0</v>
      </c>
      <c r="F34" s="31">
        <f t="shared" si="8"/>
        <v>13050</v>
      </c>
      <c r="G34" s="31">
        <f t="shared" si="8"/>
        <v>0</v>
      </c>
      <c r="H34" s="31">
        <f t="shared" si="8"/>
        <v>13050</v>
      </c>
      <c r="I34" s="31">
        <f t="shared" si="8"/>
        <v>0</v>
      </c>
      <c r="J34" s="31">
        <f t="shared" si="8"/>
        <v>31561</v>
      </c>
      <c r="K34" s="31">
        <f t="shared" si="8"/>
        <v>0</v>
      </c>
      <c r="L34" s="31">
        <f t="shared" si="7"/>
        <v>31561</v>
      </c>
      <c r="M34" s="283">
        <f>M35+M36</f>
        <v>31561</v>
      </c>
      <c r="N34" s="284">
        <f t="shared" si="3"/>
        <v>100</v>
      </c>
      <c r="O34" s="284">
        <f t="shared" si="4"/>
        <v>2.45364575640019</v>
      </c>
    </row>
    <row r="35" spans="1:15" s="11" customFormat="1" ht="15.75">
      <c r="A35" s="22"/>
      <c r="B35" s="22"/>
      <c r="C35" s="23" t="s">
        <v>97</v>
      </c>
      <c r="D35" s="24" t="s">
        <v>99</v>
      </c>
      <c r="E35" s="41"/>
      <c r="F35" s="41"/>
      <c r="G35" s="41"/>
      <c r="H35" s="41">
        <f>SUM(E35:G35)</f>
        <v>0</v>
      </c>
      <c r="I35" s="41"/>
      <c r="J35" s="41"/>
      <c r="K35" s="41"/>
      <c r="L35" s="41">
        <f t="shared" si="7"/>
        <v>0</v>
      </c>
      <c r="M35" s="270"/>
      <c r="N35" s="281"/>
      <c r="O35" s="281">
        <f t="shared" si="4"/>
        <v>0</v>
      </c>
    </row>
    <row r="36" spans="1:15" s="3" customFormat="1" ht="12.75">
      <c r="A36" s="22"/>
      <c r="B36" s="22"/>
      <c r="C36" s="23" t="s">
        <v>55</v>
      </c>
      <c r="D36" s="24" t="s">
        <v>56</v>
      </c>
      <c r="E36" s="41"/>
      <c r="F36" s="41">
        <v>13050</v>
      </c>
      <c r="G36" s="41"/>
      <c r="H36" s="41">
        <f>SUM(E36:G36)</f>
        <v>13050</v>
      </c>
      <c r="I36" s="41"/>
      <c r="J36" s="41">
        <v>31561</v>
      </c>
      <c r="K36" s="41"/>
      <c r="L36" s="41">
        <f t="shared" si="7"/>
        <v>31561</v>
      </c>
      <c r="M36" s="280">
        <v>31561</v>
      </c>
      <c r="N36" s="281">
        <f t="shared" si="3"/>
        <v>100</v>
      </c>
      <c r="O36" s="281">
        <f t="shared" si="4"/>
        <v>2.45364575640019</v>
      </c>
    </row>
    <row r="37" spans="1:15" s="11" customFormat="1" ht="15.75">
      <c r="A37" s="28" t="s">
        <v>12</v>
      </c>
      <c r="B37" s="28" t="s">
        <v>57</v>
      </c>
      <c r="C37" s="29"/>
      <c r="D37" s="30" t="s">
        <v>58</v>
      </c>
      <c r="E37" s="31">
        <f>E38</f>
        <v>0</v>
      </c>
      <c r="F37" s="31">
        <f>F38</f>
        <v>247135</v>
      </c>
      <c r="G37" s="31">
        <f>G38</f>
        <v>0</v>
      </c>
      <c r="H37" s="31">
        <f>SUM(E37:G37)</f>
        <v>247135</v>
      </c>
      <c r="I37" s="31">
        <f>I38+I39</f>
        <v>14072</v>
      </c>
      <c r="J37" s="31">
        <f>J38</f>
        <v>233310</v>
      </c>
      <c r="K37" s="31">
        <f>K38</f>
        <v>0</v>
      </c>
      <c r="L37" s="31">
        <f t="shared" si="7"/>
        <v>247382</v>
      </c>
      <c r="M37" s="283">
        <f>M38+M39</f>
        <v>247382</v>
      </c>
      <c r="N37" s="284">
        <f t="shared" si="3"/>
        <v>100</v>
      </c>
      <c r="O37" s="284">
        <f t="shared" si="4"/>
        <v>19.232210465758108</v>
      </c>
    </row>
    <row r="38" spans="1:15" s="45" customFormat="1" ht="25.5">
      <c r="A38" s="22"/>
      <c r="B38" s="22"/>
      <c r="C38" s="23" t="s">
        <v>59</v>
      </c>
      <c r="D38" s="24" t="s">
        <v>60</v>
      </c>
      <c r="E38" s="41"/>
      <c r="F38" s="41">
        <v>247135</v>
      </c>
      <c r="G38" s="41"/>
      <c r="H38" s="41">
        <f>SUM(E38:G38)</f>
        <v>247135</v>
      </c>
      <c r="I38" s="41">
        <v>1699</v>
      </c>
      <c r="J38" s="41">
        <v>233310</v>
      </c>
      <c r="K38" s="41"/>
      <c r="L38" s="41">
        <f t="shared" si="7"/>
        <v>235009</v>
      </c>
      <c r="M38" s="153">
        <v>235009</v>
      </c>
      <c r="N38" s="281">
        <f t="shared" si="3"/>
        <v>100</v>
      </c>
      <c r="O38" s="281">
        <f t="shared" si="4"/>
        <v>18.270296744902005</v>
      </c>
    </row>
    <row r="39" spans="1:15" s="219" customFormat="1" ht="12.75">
      <c r="A39" s="22"/>
      <c r="B39" s="22"/>
      <c r="C39" s="23" t="s">
        <v>288</v>
      </c>
      <c r="D39" s="20" t="s">
        <v>287</v>
      </c>
      <c r="E39" s="41"/>
      <c r="F39" s="41"/>
      <c r="G39" s="41"/>
      <c r="H39" s="41"/>
      <c r="I39" s="41">
        <v>12373</v>
      </c>
      <c r="J39" s="41"/>
      <c r="K39" s="41"/>
      <c r="L39" s="41">
        <f t="shared" si="7"/>
        <v>12373</v>
      </c>
      <c r="M39" s="153">
        <v>12373</v>
      </c>
      <c r="N39" s="281">
        <f t="shared" si="3"/>
        <v>100</v>
      </c>
      <c r="O39" s="281">
        <f t="shared" si="4"/>
        <v>0.9619137208561055</v>
      </c>
    </row>
    <row r="40" spans="1:15" ht="15.75">
      <c r="A40" s="28"/>
      <c r="B40" s="28"/>
      <c r="C40" s="29"/>
      <c r="D40" s="30" t="s">
        <v>13</v>
      </c>
      <c r="E40" s="31">
        <f aca="true" t="shared" si="9" ref="E40:L40">E4+E12+E15+E28+E30+E31+E34+E37</f>
        <v>606293</v>
      </c>
      <c r="F40" s="31">
        <f t="shared" si="9"/>
        <v>369882</v>
      </c>
      <c r="G40" s="31">
        <f t="shared" si="9"/>
        <v>0</v>
      </c>
      <c r="H40" s="31">
        <f t="shared" si="9"/>
        <v>976175</v>
      </c>
      <c r="I40" s="31">
        <f t="shared" si="9"/>
        <v>634733</v>
      </c>
      <c r="J40" s="31">
        <f t="shared" si="9"/>
        <v>676475</v>
      </c>
      <c r="K40" s="31">
        <f t="shared" si="9"/>
        <v>0</v>
      </c>
      <c r="L40" s="31">
        <f t="shared" si="9"/>
        <v>1311208</v>
      </c>
      <c r="M40" s="283">
        <f>M37+M34+M31+M30+M28+M15+M12+M4</f>
        <v>1286290</v>
      </c>
      <c r="N40" s="284">
        <f t="shared" si="3"/>
        <v>98.09961501150084</v>
      </c>
      <c r="O40" s="284">
        <f t="shared" si="4"/>
        <v>100</v>
      </c>
    </row>
    <row r="41" spans="1:12" s="9" customFormat="1" ht="15">
      <c r="A41" s="17"/>
      <c r="B41" s="17"/>
      <c r="C41" s="17"/>
      <c r="D41" s="14"/>
      <c r="E41" s="18"/>
      <c r="F41" s="18"/>
      <c r="G41" s="18"/>
      <c r="H41" s="18"/>
      <c r="I41" s="18"/>
      <c r="J41" s="18"/>
      <c r="K41" s="18"/>
      <c r="L41" s="18"/>
    </row>
    <row r="42" spans="1:12" s="9" customFormat="1" ht="15">
      <c r="A42" s="17"/>
      <c r="B42" s="17"/>
      <c r="C42" s="17"/>
      <c r="D42" s="14"/>
      <c r="E42" s="18"/>
      <c r="F42" s="18"/>
      <c r="G42" s="18"/>
      <c r="H42" s="18"/>
      <c r="I42" s="18"/>
      <c r="J42" s="18"/>
      <c r="K42" s="18"/>
      <c r="L42" s="18"/>
    </row>
    <row r="43" spans="1:12" s="38" customFormat="1" ht="15">
      <c r="A43" s="17"/>
      <c r="B43" s="17"/>
      <c r="C43" s="17"/>
      <c r="D43" s="14"/>
      <c r="E43" s="18"/>
      <c r="F43" s="18"/>
      <c r="G43" s="18"/>
      <c r="H43" s="18"/>
      <c r="I43" s="18"/>
      <c r="J43" s="18"/>
      <c r="K43" s="18"/>
      <c r="L43" s="18"/>
    </row>
    <row r="44" spans="1:12" ht="15">
      <c r="A44" s="17"/>
      <c r="B44" s="17"/>
      <c r="C44" s="17"/>
      <c r="D44" s="14"/>
      <c r="E44" s="18"/>
      <c r="F44" s="18"/>
      <c r="G44" s="18"/>
      <c r="H44" s="18"/>
      <c r="I44" s="18"/>
      <c r="J44" s="18"/>
      <c r="K44" s="18"/>
      <c r="L44" s="18"/>
    </row>
    <row r="45" spans="1:12" s="9" customFormat="1" ht="15">
      <c r="A45" s="17"/>
      <c r="B45" s="17"/>
      <c r="C45" s="17"/>
      <c r="D45" s="14"/>
      <c r="E45" s="18"/>
      <c r="F45" s="18"/>
      <c r="G45" s="18"/>
      <c r="H45" s="18"/>
      <c r="I45" s="18"/>
      <c r="J45" s="18"/>
      <c r="K45" s="18"/>
      <c r="L45" s="18"/>
    </row>
    <row r="46" spans="1:12" s="38" customFormat="1" ht="15">
      <c r="A46" s="17"/>
      <c r="B46" s="17"/>
      <c r="C46" s="17"/>
      <c r="D46" s="14"/>
      <c r="E46" s="18"/>
      <c r="F46" s="18"/>
      <c r="G46" s="18"/>
      <c r="H46" s="18"/>
      <c r="I46" s="18"/>
      <c r="J46" s="18"/>
      <c r="K46" s="18"/>
      <c r="L46" s="18"/>
    </row>
    <row r="47" spans="1:12" ht="15">
      <c r="A47" s="17"/>
      <c r="B47" s="17"/>
      <c r="C47" s="17"/>
      <c r="D47" s="14"/>
      <c r="E47" s="18"/>
      <c r="F47" s="18"/>
      <c r="G47" s="18"/>
      <c r="H47" s="18"/>
      <c r="I47" s="18"/>
      <c r="J47" s="18"/>
      <c r="K47" s="18"/>
      <c r="L47" s="18"/>
    </row>
    <row r="48" spans="1:12" s="9" customFormat="1" ht="15">
      <c r="A48" s="17"/>
      <c r="B48" s="17"/>
      <c r="C48" s="17"/>
      <c r="D48" s="14"/>
      <c r="E48" s="18"/>
      <c r="F48" s="18"/>
      <c r="G48" s="18"/>
      <c r="H48" s="18"/>
      <c r="I48" s="18"/>
      <c r="J48" s="18"/>
      <c r="K48" s="18"/>
      <c r="L48" s="18"/>
    </row>
    <row r="49" spans="1:12" ht="15">
      <c r="A49" s="17"/>
      <c r="B49" s="17"/>
      <c r="C49" s="17"/>
      <c r="D49" s="14"/>
      <c r="E49" s="18"/>
      <c r="F49" s="18"/>
      <c r="G49" s="18"/>
      <c r="H49" s="18"/>
      <c r="I49" s="18"/>
      <c r="J49" s="18"/>
      <c r="K49" s="18"/>
      <c r="L49" s="18"/>
    </row>
    <row r="50" spans="1:12" s="11" customFormat="1" ht="15.75">
      <c r="A50" s="17"/>
      <c r="B50" s="17"/>
      <c r="C50" s="17"/>
      <c r="D50" s="14"/>
      <c r="E50" s="18"/>
      <c r="F50" s="18"/>
      <c r="G50" s="18"/>
      <c r="H50" s="18"/>
      <c r="I50" s="18"/>
      <c r="J50" s="18"/>
      <c r="K50" s="18"/>
      <c r="L50" s="18"/>
    </row>
    <row r="51" spans="1:12" ht="15">
      <c r="A51" s="17"/>
      <c r="B51" s="17"/>
      <c r="C51" s="17"/>
      <c r="D51" s="14"/>
      <c r="E51" s="18"/>
      <c r="F51" s="18"/>
      <c r="G51" s="18"/>
      <c r="H51" s="18"/>
      <c r="I51" s="18"/>
      <c r="J51" s="18"/>
      <c r="K51" s="18"/>
      <c r="L51" s="18"/>
    </row>
    <row r="52" spans="1:12" ht="15">
      <c r="A52" s="17"/>
      <c r="B52" s="17"/>
      <c r="C52" s="17"/>
      <c r="D52" s="14"/>
      <c r="E52" s="18"/>
      <c r="F52" s="18"/>
      <c r="G52" s="18"/>
      <c r="H52" s="18"/>
      <c r="I52" s="18"/>
      <c r="J52" s="18"/>
      <c r="K52" s="18"/>
      <c r="L52" s="18"/>
    </row>
    <row r="53" spans="1:12" ht="15">
      <c r="A53" s="17"/>
      <c r="B53" s="17"/>
      <c r="C53" s="17"/>
      <c r="D53" s="14"/>
      <c r="E53" s="18"/>
      <c r="F53" s="18"/>
      <c r="G53" s="18"/>
      <c r="H53" s="18"/>
      <c r="I53" s="18"/>
      <c r="J53" s="18"/>
      <c r="K53" s="18"/>
      <c r="L53" s="18"/>
    </row>
    <row r="54" spans="1:12" ht="15">
      <c r="A54" s="17"/>
      <c r="B54" s="17"/>
      <c r="C54" s="17"/>
      <c r="D54" s="14"/>
      <c r="E54" s="18"/>
      <c r="F54" s="18"/>
      <c r="G54" s="18"/>
      <c r="H54" s="18"/>
      <c r="I54" s="18"/>
      <c r="J54" s="18"/>
      <c r="K54" s="18"/>
      <c r="L54" s="18"/>
    </row>
    <row r="55" spans="1:12" ht="15">
      <c r="A55" s="17"/>
      <c r="B55" s="17"/>
      <c r="C55" s="17"/>
      <c r="D55" s="14"/>
      <c r="E55" s="18"/>
      <c r="F55" s="18"/>
      <c r="G55" s="18"/>
      <c r="H55" s="18"/>
      <c r="I55" s="18"/>
      <c r="J55" s="18"/>
      <c r="K55" s="18"/>
      <c r="L55" s="18"/>
    </row>
    <row r="56" spans="1:12" ht="15">
      <c r="A56" s="17"/>
      <c r="B56" s="17"/>
      <c r="C56" s="17"/>
      <c r="D56" s="14"/>
      <c r="E56" s="18"/>
      <c r="F56" s="18"/>
      <c r="G56" s="18"/>
      <c r="H56" s="18"/>
      <c r="I56" s="18"/>
      <c r="J56" s="18"/>
      <c r="K56" s="18"/>
      <c r="L56" s="18"/>
    </row>
    <row r="57" spans="1:12" ht="15">
      <c r="A57" s="17"/>
      <c r="B57" s="17"/>
      <c r="C57" s="17"/>
      <c r="D57" s="14"/>
      <c r="E57" s="18"/>
      <c r="F57" s="18"/>
      <c r="G57" s="18"/>
      <c r="H57" s="18"/>
      <c r="I57" s="18"/>
      <c r="J57" s="18"/>
      <c r="K57" s="18"/>
      <c r="L57" s="18"/>
    </row>
  </sheetData>
  <sheetProtection/>
  <mergeCells count="2">
    <mergeCell ref="A1:O1"/>
    <mergeCell ref="A2:O2"/>
  </mergeCells>
  <printOptions headings="1"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83" r:id="rId1"/>
  <headerFooter alignWithMargins="0">
    <oddHeader>&amp;L1. melléklet a 6/2018. (V.25.)  önk. rendelethez ezer Ft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N198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7.7109375" style="15" customWidth="1"/>
    <col min="2" max="2" width="6.7109375" style="15" customWidth="1"/>
    <col min="3" max="3" width="7.00390625" style="15" customWidth="1"/>
    <col min="4" max="4" width="34.7109375" style="12" customWidth="1"/>
    <col min="5" max="5" width="13.421875" style="16" customWidth="1"/>
    <col min="6" max="6" width="15.28125" style="16" customWidth="1"/>
    <col min="7" max="7" width="10.57421875" style="16" customWidth="1"/>
    <col min="8" max="8" width="15.00390625" style="16" customWidth="1"/>
    <col min="9" max="9" width="13.421875" style="16" customWidth="1"/>
    <col min="10" max="10" width="15.28125" style="16" customWidth="1"/>
    <col min="11" max="11" width="10.57421875" style="16" customWidth="1"/>
    <col min="12" max="12" width="15.00390625" style="16" customWidth="1"/>
    <col min="14" max="14" width="11.00390625" style="0" customWidth="1"/>
  </cols>
  <sheetData>
    <row r="1" spans="1:14" ht="15.75">
      <c r="A1" s="413" t="s">
        <v>157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</row>
    <row r="2" spans="1:14" ht="15.75">
      <c r="A2" s="415" t="s">
        <v>121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2" ht="15.75">
      <c r="A3" s="417"/>
      <c r="B3" s="417"/>
      <c r="C3" s="417"/>
      <c r="D3" s="417"/>
      <c r="E3" s="15"/>
      <c r="F3" s="7"/>
      <c r="G3"/>
      <c r="H3"/>
      <c r="I3" s="15"/>
      <c r="J3" s="7"/>
      <c r="K3"/>
      <c r="L3"/>
    </row>
    <row r="4" spans="1:10" s="69" customFormat="1" ht="12.75">
      <c r="A4" s="419" t="s">
        <v>135</v>
      </c>
      <c r="B4" s="419"/>
      <c r="C4" s="419"/>
      <c r="D4" s="419"/>
      <c r="E4" s="68"/>
      <c r="F4" s="68"/>
      <c r="I4" s="68"/>
      <c r="J4" s="68"/>
    </row>
    <row r="5" spans="1:14" s="84" customFormat="1" ht="45">
      <c r="A5" s="66" t="s">
        <v>18</v>
      </c>
      <c r="B5" s="66" t="s">
        <v>19</v>
      </c>
      <c r="C5" s="66" t="s">
        <v>16</v>
      </c>
      <c r="D5" s="66" t="s">
        <v>17</v>
      </c>
      <c r="E5" s="67" t="s">
        <v>158</v>
      </c>
      <c r="F5" s="67" t="s">
        <v>159</v>
      </c>
      <c r="G5" s="67" t="s">
        <v>160</v>
      </c>
      <c r="H5" s="67" t="s">
        <v>2</v>
      </c>
      <c r="I5" s="67" t="s">
        <v>158</v>
      </c>
      <c r="J5" s="67" t="s">
        <v>159</v>
      </c>
      <c r="K5" s="67" t="s">
        <v>160</v>
      </c>
      <c r="L5" s="227" t="s">
        <v>256</v>
      </c>
      <c r="M5" s="247" t="s">
        <v>301</v>
      </c>
      <c r="N5" s="247" t="s">
        <v>304</v>
      </c>
    </row>
    <row r="6" spans="1:14" s="69" customFormat="1" ht="22.5">
      <c r="A6" s="70" t="s">
        <v>6</v>
      </c>
      <c r="B6" s="70" t="s">
        <v>35</v>
      </c>
      <c r="C6" s="71"/>
      <c r="D6" s="72" t="s">
        <v>36</v>
      </c>
      <c r="E6" s="73">
        <f aca="true" t="shared" si="0" ref="E6:L6">E7+E8+E9+E10+E11+E12+E13</f>
        <v>371637</v>
      </c>
      <c r="F6" s="73">
        <f t="shared" si="0"/>
        <v>2550</v>
      </c>
      <c r="G6" s="73">
        <f t="shared" si="0"/>
        <v>0</v>
      </c>
      <c r="H6" s="73">
        <f t="shared" si="0"/>
        <v>374187</v>
      </c>
      <c r="I6" s="73">
        <f t="shared" si="0"/>
        <v>359268</v>
      </c>
      <c r="J6" s="73">
        <f t="shared" si="0"/>
        <v>128220</v>
      </c>
      <c r="K6" s="73">
        <f t="shared" si="0"/>
        <v>0</v>
      </c>
      <c r="L6" s="228">
        <f t="shared" si="0"/>
        <v>487488</v>
      </c>
      <c r="M6" s="252">
        <f>M7+M8+M9+M10+M11+M12+M13</f>
        <v>487488</v>
      </c>
      <c r="N6" s="253">
        <f>(M6/L6)*100</f>
        <v>100</v>
      </c>
    </row>
    <row r="7" spans="1:14" s="69" customFormat="1" ht="20.25" customHeight="1">
      <c r="A7" s="74"/>
      <c r="B7" s="74"/>
      <c r="C7" s="75" t="s">
        <v>29</v>
      </c>
      <c r="D7" s="76" t="s">
        <v>24</v>
      </c>
      <c r="E7" s="77">
        <v>144663</v>
      </c>
      <c r="F7" s="77"/>
      <c r="G7" s="77"/>
      <c r="H7" s="77">
        <f aca="true" t="shared" si="1" ref="H7:H15">SUM(E7:G7)</f>
        <v>144663</v>
      </c>
      <c r="I7" s="77">
        <v>145998</v>
      </c>
      <c r="J7" s="77"/>
      <c r="K7" s="77"/>
      <c r="L7" s="229">
        <f aca="true" t="shared" si="2" ref="L7:L15">SUM(I7:K7)</f>
        <v>145998</v>
      </c>
      <c r="M7" s="248">
        <v>145998</v>
      </c>
      <c r="N7" s="249">
        <f aca="true" t="shared" si="3" ref="N7:N51">(M7/L7)*100</f>
        <v>100</v>
      </c>
    </row>
    <row r="8" spans="1:14" s="69" customFormat="1" ht="20.25" customHeight="1">
      <c r="A8" s="74"/>
      <c r="B8" s="74"/>
      <c r="C8" s="75" t="s">
        <v>30</v>
      </c>
      <c r="D8" s="76" t="s">
        <v>25</v>
      </c>
      <c r="E8" s="77">
        <v>80555</v>
      </c>
      <c r="F8" s="77"/>
      <c r="G8" s="77"/>
      <c r="H8" s="77">
        <f t="shared" si="1"/>
        <v>80555</v>
      </c>
      <c r="I8" s="77">
        <v>84543</v>
      </c>
      <c r="J8" s="77"/>
      <c r="K8" s="77"/>
      <c r="L8" s="229">
        <f t="shared" si="2"/>
        <v>84543</v>
      </c>
      <c r="M8" s="248">
        <v>84543</v>
      </c>
      <c r="N8" s="249">
        <f t="shared" si="3"/>
        <v>100</v>
      </c>
    </row>
    <row r="9" spans="1:14" s="69" customFormat="1" ht="20.25" customHeight="1">
      <c r="A9" s="74"/>
      <c r="B9" s="74"/>
      <c r="C9" s="75" t="s">
        <v>31</v>
      </c>
      <c r="D9" s="76" t="s">
        <v>26</v>
      </c>
      <c r="E9" s="77">
        <v>101459</v>
      </c>
      <c r="F9" s="77"/>
      <c r="G9" s="77"/>
      <c r="H9" s="77">
        <f t="shared" si="1"/>
        <v>101459</v>
      </c>
      <c r="I9" s="77">
        <v>108188</v>
      </c>
      <c r="J9" s="77"/>
      <c r="K9" s="77"/>
      <c r="L9" s="229">
        <f t="shared" si="2"/>
        <v>108188</v>
      </c>
      <c r="M9" s="248">
        <v>108188</v>
      </c>
      <c r="N9" s="249">
        <f t="shared" si="3"/>
        <v>100</v>
      </c>
    </row>
    <row r="10" spans="1:14" s="69" customFormat="1" ht="20.25" customHeight="1">
      <c r="A10" s="74"/>
      <c r="B10" s="74"/>
      <c r="C10" s="75" t="s">
        <v>32</v>
      </c>
      <c r="D10" s="76" t="s">
        <v>27</v>
      </c>
      <c r="E10" s="77">
        <v>5843</v>
      </c>
      <c r="F10" s="85"/>
      <c r="G10" s="85"/>
      <c r="H10" s="77">
        <f t="shared" si="1"/>
        <v>5843</v>
      </c>
      <c r="I10" s="77">
        <v>7172</v>
      </c>
      <c r="J10" s="85"/>
      <c r="K10" s="85"/>
      <c r="L10" s="229">
        <f t="shared" si="2"/>
        <v>7172</v>
      </c>
      <c r="M10" s="248">
        <v>7172</v>
      </c>
      <c r="N10" s="249">
        <f t="shared" si="3"/>
        <v>100</v>
      </c>
    </row>
    <row r="11" spans="1:14" s="69" customFormat="1" ht="15" customHeight="1">
      <c r="A11" s="74"/>
      <c r="B11" s="74"/>
      <c r="C11" s="75" t="s">
        <v>33</v>
      </c>
      <c r="D11" s="76" t="s">
        <v>23</v>
      </c>
      <c r="E11" s="95">
        <v>0</v>
      </c>
      <c r="F11" s="86"/>
      <c r="G11" s="86"/>
      <c r="H11" s="77">
        <f t="shared" si="1"/>
        <v>0</v>
      </c>
      <c r="I11" s="77">
        <v>13367</v>
      </c>
      <c r="J11" s="86"/>
      <c r="K11" s="86"/>
      <c r="L11" s="229">
        <f t="shared" si="2"/>
        <v>13367</v>
      </c>
      <c r="M11" s="248">
        <v>13367</v>
      </c>
      <c r="N11" s="249">
        <f t="shared" si="3"/>
        <v>100</v>
      </c>
    </row>
    <row r="12" spans="1:14" s="69" customFormat="1" ht="15" customHeight="1">
      <c r="A12" s="74"/>
      <c r="B12" s="74"/>
      <c r="C12" s="75" t="s">
        <v>34</v>
      </c>
      <c r="D12" s="76" t="s">
        <v>28</v>
      </c>
      <c r="E12" s="77">
        <v>39117</v>
      </c>
      <c r="F12" s="77"/>
      <c r="G12" s="77"/>
      <c r="H12" s="77">
        <f t="shared" si="1"/>
        <v>39117</v>
      </c>
      <c r="I12" s="77"/>
      <c r="J12" s="77"/>
      <c r="K12" s="77"/>
      <c r="L12" s="229">
        <f t="shared" si="2"/>
        <v>0</v>
      </c>
      <c r="M12" s="248"/>
      <c r="N12" s="249"/>
    </row>
    <row r="13" spans="1:14" s="69" customFormat="1" ht="21.75" customHeight="1">
      <c r="A13" s="74"/>
      <c r="B13" s="74"/>
      <c r="C13" s="75" t="s">
        <v>68</v>
      </c>
      <c r="D13" s="76" t="s">
        <v>69</v>
      </c>
      <c r="E13" s="77"/>
      <c r="F13" s="77">
        <v>2550</v>
      </c>
      <c r="G13" s="77"/>
      <c r="H13" s="77">
        <f t="shared" si="1"/>
        <v>2550</v>
      </c>
      <c r="I13" s="77"/>
      <c r="J13" s="77">
        <v>128220</v>
      </c>
      <c r="K13" s="77"/>
      <c r="L13" s="229">
        <f t="shared" si="2"/>
        <v>128220</v>
      </c>
      <c r="M13" s="248">
        <v>128220</v>
      </c>
      <c r="N13" s="249">
        <f t="shared" si="3"/>
        <v>100</v>
      </c>
    </row>
    <row r="14" spans="1:14" s="87" customFormat="1" ht="22.5">
      <c r="A14" s="70" t="s">
        <v>7</v>
      </c>
      <c r="B14" s="70" t="s">
        <v>38</v>
      </c>
      <c r="C14" s="71"/>
      <c r="D14" s="72" t="s">
        <v>37</v>
      </c>
      <c r="E14" s="73">
        <f>E15+E16</f>
        <v>0</v>
      </c>
      <c r="F14" s="73">
        <f>F15+F16</f>
        <v>51408</v>
      </c>
      <c r="G14" s="73">
        <f>G15+G16</f>
        <v>0</v>
      </c>
      <c r="H14" s="73">
        <f t="shared" si="1"/>
        <v>51408</v>
      </c>
      <c r="I14" s="73">
        <f>I15+I16</f>
        <v>0</v>
      </c>
      <c r="J14" s="73">
        <f>J15+J16</f>
        <v>218404</v>
      </c>
      <c r="K14" s="73">
        <f>K15+K16</f>
        <v>0</v>
      </c>
      <c r="L14" s="228">
        <f t="shared" si="2"/>
        <v>218404</v>
      </c>
      <c r="M14" s="252">
        <f>M15+M16</f>
        <v>218404</v>
      </c>
      <c r="N14" s="253">
        <f t="shared" si="3"/>
        <v>100</v>
      </c>
    </row>
    <row r="15" spans="1:14" s="69" customFormat="1" ht="11.25">
      <c r="A15" s="74"/>
      <c r="B15" s="74"/>
      <c r="C15" s="75" t="s">
        <v>39</v>
      </c>
      <c r="D15" s="76" t="s">
        <v>40</v>
      </c>
      <c r="E15" s="78"/>
      <c r="F15" s="78"/>
      <c r="G15" s="78"/>
      <c r="H15" s="77">
        <f t="shared" si="1"/>
        <v>0</v>
      </c>
      <c r="I15" s="78"/>
      <c r="J15" s="78"/>
      <c r="K15" s="78"/>
      <c r="L15" s="229">
        <f t="shared" si="2"/>
        <v>0</v>
      </c>
      <c r="M15" s="248"/>
      <c r="N15" s="249"/>
    </row>
    <row r="16" spans="1:14" s="69" customFormat="1" ht="22.5">
      <c r="A16" s="74"/>
      <c r="B16" s="74"/>
      <c r="C16" s="75" t="s">
        <v>70</v>
      </c>
      <c r="D16" s="76" t="s">
        <v>71</v>
      </c>
      <c r="E16" s="78"/>
      <c r="F16" s="78">
        <f>F17+F18+F19</f>
        <v>51408</v>
      </c>
      <c r="G16" s="78">
        <f>G17+G18+G19</f>
        <v>0</v>
      </c>
      <c r="H16" s="78">
        <f>H17+H18+H19</f>
        <v>51408</v>
      </c>
      <c r="I16" s="78">
        <f>I17+I18+I19</f>
        <v>0</v>
      </c>
      <c r="J16" s="78">
        <f>J17+J18+J19+J20</f>
        <v>218404</v>
      </c>
      <c r="K16" s="78">
        <f>K17+K18+K19</f>
        <v>0</v>
      </c>
      <c r="L16" s="230">
        <f>L17+L18+L19+L20</f>
        <v>218404</v>
      </c>
      <c r="M16" s="248">
        <f>M17+M18+M19+M20</f>
        <v>218404</v>
      </c>
      <c r="N16" s="249">
        <f t="shared" si="3"/>
        <v>100</v>
      </c>
    </row>
    <row r="17" spans="1:14" s="69" customFormat="1" ht="11.25">
      <c r="A17" s="74"/>
      <c r="B17" s="74"/>
      <c r="C17" s="75"/>
      <c r="D17" s="76" t="s">
        <v>156</v>
      </c>
      <c r="E17" s="78"/>
      <c r="F17" s="78">
        <v>51408</v>
      </c>
      <c r="G17" s="78"/>
      <c r="H17" s="77">
        <f>SUM(E17:G17)</f>
        <v>51408</v>
      </c>
      <c r="I17" s="78"/>
      <c r="J17" s="78">
        <v>60769</v>
      </c>
      <c r="K17" s="78"/>
      <c r="L17" s="229">
        <f aca="true" t="shared" si="4" ref="L17:L36">SUM(I17:K17)</f>
        <v>60769</v>
      </c>
      <c r="M17" s="248">
        <v>60769</v>
      </c>
      <c r="N17" s="249">
        <f t="shared" si="3"/>
        <v>100</v>
      </c>
    </row>
    <row r="18" spans="1:14" s="69" customFormat="1" ht="33.75">
      <c r="A18" s="74"/>
      <c r="B18" s="74"/>
      <c r="C18" s="75"/>
      <c r="D18" s="76" t="s">
        <v>247</v>
      </c>
      <c r="E18" s="78"/>
      <c r="F18" s="78"/>
      <c r="G18" s="78"/>
      <c r="H18" s="77">
        <v>0</v>
      </c>
      <c r="I18" s="78"/>
      <c r="J18" s="78">
        <v>118576</v>
      </c>
      <c r="K18" s="78"/>
      <c r="L18" s="229">
        <f t="shared" si="4"/>
        <v>118576</v>
      </c>
      <c r="M18" s="248">
        <v>118576</v>
      </c>
      <c r="N18" s="249">
        <f t="shared" si="3"/>
        <v>100</v>
      </c>
    </row>
    <row r="19" spans="1:14" s="69" customFormat="1" ht="22.5">
      <c r="A19" s="74"/>
      <c r="B19" s="74"/>
      <c r="C19" s="75"/>
      <c r="D19" s="76" t="s">
        <v>246</v>
      </c>
      <c r="E19" s="78"/>
      <c r="F19" s="78"/>
      <c r="G19" s="78"/>
      <c r="H19" s="77">
        <f>SUM(E19:G19)</f>
        <v>0</v>
      </c>
      <c r="I19" s="78"/>
      <c r="J19" s="78">
        <v>7000</v>
      </c>
      <c r="K19" s="78"/>
      <c r="L19" s="229">
        <f t="shared" si="4"/>
        <v>7000</v>
      </c>
      <c r="M19" s="248">
        <v>7000</v>
      </c>
      <c r="N19" s="249">
        <f t="shared" si="3"/>
        <v>100</v>
      </c>
    </row>
    <row r="20" spans="1:14" s="69" customFormat="1" ht="22.5">
      <c r="A20" s="74"/>
      <c r="B20" s="74"/>
      <c r="C20" s="75"/>
      <c r="D20" s="76" t="s">
        <v>286</v>
      </c>
      <c r="E20" s="78"/>
      <c r="F20" s="78"/>
      <c r="G20" s="78"/>
      <c r="H20" s="77"/>
      <c r="I20" s="78"/>
      <c r="J20" s="78">
        <v>32059</v>
      </c>
      <c r="K20" s="78"/>
      <c r="L20" s="229">
        <f t="shared" si="4"/>
        <v>32059</v>
      </c>
      <c r="M20" s="248">
        <v>32059</v>
      </c>
      <c r="N20" s="249">
        <f t="shared" si="3"/>
        <v>100</v>
      </c>
    </row>
    <row r="21" spans="1:14" s="87" customFormat="1" ht="11.25">
      <c r="A21" s="70" t="s">
        <v>8</v>
      </c>
      <c r="B21" s="70" t="s">
        <v>41</v>
      </c>
      <c r="C21" s="71"/>
      <c r="D21" s="72" t="s">
        <v>42</v>
      </c>
      <c r="E21" s="73">
        <f>E24+E26+E30+E23</f>
        <v>149846</v>
      </c>
      <c r="F21" s="73">
        <v>0</v>
      </c>
      <c r="G21" s="73">
        <v>0</v>
      </c>
      <c r="H21" s="73">
        <f aca="true" t="shared" si="5" ref="H21:H34">SUM(E21:G21)</f>
        <v>149846</v>
      </c>
      <c r="I21" s="73">
        <f>I24+I26+I30+I23</f>
        <v>181088</v>
      </c>
      <c r="J21" s="73">
        <v>0</v>
      </c>
      <c r="K21" s="73">
        <v>0</v>
      </c>
      <c r="L21" s="228">
        <f t="shared" si="4"/>
        <v>181088</v>
      </c>
      <c r="M21" s="252">
        <f>M22+M24+M26+M30</f>
        <v>181088</v>
      </c>
      <c r="N21" s="253">
        <f t="shared" si="3"/>
        <v>100</v>
      </c>
    </row>
    <row r="22" spans="1:14" s="87" customFormat="1" ht="11.25">
      <c r="A22" s="79"/>
      <c r="B22" s="79"/>
      <c r="C22" s="80" t="s">
        <v>104</v>
      </c>
      <c r="D22" s="81" t="s">
        <v>105</v>
      </c>
      <c r="E22" s="82">
        <f>E23</f>
        <v>0</v>
      </c>
      <c r="F22" s="82">
        <f>F23</f>
        <v>0</v>
      </c>
      <c r="G22" s="82">
        <f>G23</f>
        <v>0</v>
      </c>
      <c r="H22" s="82">
        <f t="shared" si="5"/>
        <v>0</v>
      </c>
      <c r="I22" s="82">
        <f>I23</f>
        <v>0</v>
      </c>
      <c r="J22" s="82">
        <f>J23</f>
        <v>0</v>
      </c>
      <c r="K22" s="82">
        <f>K23</f>
        <v>0</v>
      </c>
      <c r="L22" s="231">
        <f t="shared" si="4"/>
        <v>0</v>
      </c>
      <c r="M22" s="250"/>
      <c r="N22" s="249"/>
    </row>
    <row r="23" spans="1:14" s="69" customFormat="1" ht="22.5">
      <c r="A23" s="74"/>
      <c r="B23" s="74"/>
      <c r="C23" s="75" t="s">
        <v>107</v>
      </c>
      <c r="D23" s="76" t="s">
        <v>106</v>
      </c>
      <c r="E23" s="77">
        <v>0</v>
      </c>
      <c r="F23" s="77"/>
      <c r="G23" s="77"/>
      <c r="H23" s="77">
        <f t="shared" si="5"/>
        <v>0</v>
      </c>
      <c r="I23" s="77">
        <v>0</v>
      </c>
      <c r="J23" s="77"/>
      <c r="K23" s="77"/>
      <c r="L23" s="229">
        <f t="shared" si="4"/>
        <v>0</v>
      </c>
      <c r="M23" s="248"/>
      <c r="N23" s="249"/>
    </row>
    <row r="24" spans="1:14" s="87" customFormat="1" ht="11.25">
      <c r="A24" s="79"/>
      <c r="B24" s="79"/>
      <c r="C24" s="80" t="s">
        <v>61</v>
      </c>
      <c r="D24" s="81" t="s">
        <v>62</v>
      </c>
      <c r="E24" s="82">
        <f>E25</f>
        <v>18200</v>
      </c>
      <c r="F24" s="82">
        <f>F25</f>
        <v>0</v>
      </c>
      <c r="G24" s="82">
        <f>G25</f>
        <v>0</v>
      </c>
      <c r="H24" s="82">
        <f t="shared" si="5"/>
        <v>18200</v>
      </c>
      <c r="I24" s="82">
        <f>I25</f>
        <v>19945</v>
      </c>
      <c r="J24" s="82">
        <f>J25</f>
        <v>0</v>
      </c>
      <c r="K24" s="82">
        <f>K25</f>
        <v>0</v>
      </c>
      <c r="L24" s="231">
        <f t="shared" si="4"/>
        <v>19945</v>
      </c>
      <c r="M24" s="250">
        <f>M25</f>
        <v>19945</v>
      </c>
      <c r="N24" s="249">
        <f t="shared" si="3"/>
        <v>100</v>
      </c>
    </row>
    <row r="25" spans="1:14" s="87" customFormat="1" ht="11.25">
      <c r="A25" s="79"/>
      <c r="B25" s="79"/>
      <c r="C25" s="80"/>
      <c r="D25" s="76" t="s">
        <v>63</v>
      </c>
      <c r="E25" s="77">
        <v>18200</v>
      </c>
      <c r="F25" s="82"/>
      <c r="G25" s="82"/>
      <c r="H25" s="77">
        <f t="shared" si="5"/>
        <v>18200</v>
      </c>
      <c r="I25" s="77">
        <v>19945</v>
      </c>
      <c r="J25" s="82"/>
      <c r="K25" s="82"/>
      <c r="L25" s="229">
        <f t="shared" si="4"/>
        <v>19945</v>
      </c>
      <c r="M25" s="248">
        <v>19945</v>
      </c>
      <c r="N25" s="249">
        <f t="shared" si="3"/>
        <v>100</v>
      </c>
    </row>
    <row r="26" spans="1:14" s="87" customFormat="1" ht="11.25">
      <c r="A26" s="79"/>
      <c r="B26" s="79"/>
      <c r="C26" s="80" t="s">
        <v>64</v>
      </c>
      <c r="D26" s="81" t="s">
        <v>96</v>
      </c>
      <c r="E26" s="82">
        <f>E27+E28+E29</f>
        <v>118646</v>
      </c>
      <c r="F26" s="82">
        <f>F27+F29</f>
        <v>0</v>
      </c>
      <c r="G26" s="82">
        <f>G27+G29</f>
        <v>0</v>
      </c>
      <c r="H26" s="77">
        <f t="shared" si="5"/>
        <v>118646</v>
      </c>
      <c r="I26" s="82">
        <f>I27+I28+I29</f>
        <v>142323</v>
      </c>
      <c r="J26" s="82">
        <f>J27+J29</f>
        <v>0</v>
      </c>
      <c r="K26" s="82">
        <f>K27+K29</f>
        <v>0</v>
      </c>
      <c r="L26" s="231">
        <f t="shared" si="4"/>
        <v>142323</v>
      </c>
      <c r="M26" s="250">
        <f>M27+M29</f>
        <v>142323</v>
      </c>
      <c r="N26" s="249">
        <f t="shared" si="3"/>
        <v>100</v>
      </c>
    </row>
    <row r="27" spans="1:14" s="87" customFormat="1" ht="11.25">
      <c r="A27" s="79"/>
      <c r="B27" s="79"/>
      <c r="C27" s="80"/>
      <c r="D27" s="76" t="s">
        <v>4</v>
      </c>
      <c r="E27" s="77">
        <v>105000</v>
      </c>
      <c r="F27" s="82"/>
      <c r="G27" s="82"/>
      <c r="H27" s="77">
        <f t="shared" si="5"/>
        <v>105000</v>
      </c>
      <c r="I27" s="77">
        <v>128529</v>
      </c>
      <c r="J27" s="82"/>
      <c r="K27" s="82"/>
      <c r="L27" s="229">
        <f t="shared" si="4"/>
        <v>128529</v>
      </c>
      <c r="M27" s="248">
        <v>128529</v>
      </c>
      <c r="N27" s="249">
        <f t="shared" si="3"/>
        <v>100</v>
      </c>
    </row>
    <row r="28" spans="1:14" s="87" customFormat="1" ht="11.25">
      <c r="A28" s="79"/>
      <c r="B28" s="79"/>
      <c r="C28" s="80"/>
      <c r="D28" s="76" t="s">
        <v>108</v>
      </c>
      <c r="E28" s="77">
        <v>300</v>
      </c>
      <c r="F28" s="82"/>
      <c r="G28" s="82"/>
      <c r="H28" s="77">
        <f t="shared" si="5"/>
        <v>300</v>
      </c>
      <c r="I28" s="77"/>
      <c r="J28" s="82"/>
      <c r="K28" s="82"/>
      <c r="L28" s="229">
        <f t="shared" si="4"/>
        <v>0</v>
      </c>
      <c r="M28" s="248"/>
      <c r="N28" s="249"/>
    </row>
    <row r="29" spans="1:14" s="87" customFormat="1" ht="11.25">
      <c r="A29" s="79"/>
      <c r="B29" s="79"/>
      <c r="C29" s="80" t="s">
        <v>103</v>
      </c>
      <c r="D29" s="76" t="s">
        <v>5</v>
      </c>
      <c r="E29" s="77">
        <v>13346</v>
      </c>
      <c r="F29" s="82"/>
      <c r="G29" s="82"/>
      <c r="H29" s="77">
        <f t="shared" si="5"/>
        <v>13346</v>
      </c>
      <c r="I29" s="77">
        <v>13794</v>
      </c>
      <c r="J29" s="82"/>
      <c r="K29" s="82"/>
      <c r="L29" s="229">
        <f t="shared" si="4"/>
        <v>13794</v>
      </c>
      <c r="M29" s="248">
        <v>13794</v>
      </c>
      <c r="N29" s="249">
        <f t="shared" si="3"/>
        <v>100</v>
      </c>
    </row>
    <row r="30" spans="1:14" s="87" customFormat="1" ht="11.25">
      <c r="A30" s="79"/>
      <c r="B30" s="79"/>
      <c r="C30" s="80" t="s">
        <v>65</v>
      </c>
      <c r="D30" s="81" t="s">
        <v>66</v>
      </c>
      <c r="E30" s="82">
        <f>E31+E32</f>
        <v>13000</v>
      </c>
      <c r="F30" s="82">
        <f>F31</f>
        <v>0</v>
      </c>
      <c r="G30" s="82">
        <f>G31</f>
        <v>0</v>
      </c>
      <c r="H30" s="82">
        <f t="shared" si="5"/>
        <v>13000</v>
      </c>
      <c r="I30" s="82">
        <f>I31+I32+I33</f>
        <v>18820</v>
      </c>
      <c r="J30" s="82">
        <f>J31</f>
        <v>0</v>
      </c>
      <c r="K30" s="82">
        <f>K31</f>
        <v>0</v>
      </c>
      <c r="L30" s="231">
        <f t="shared" si="4"/>
        <v>18820</v>
      </c>
      <c r="M30" s="250">
        <f>M31+M32+M33</f>
        <v>18820</v>
      </c>
      <c r="N30" s="249">
        <f t="shared" si="3"/>
        <v>100</v>
      </c>
    </row>
    <row r="31" spans="1:14" s="87" customFormat="1" ht="11.25">
      <c r="A31" s="79"/>
      <c r="B31" s="79"/>
      <c r="C31" s="80"/>
      <c r="D31" s="76" t="s">
        <v>67</v>
      </c>
      <c r="E31" s="77">
        <v>2000</v>
      </c>
      <c r="F31" s="82"/>
      <c r="G31" s="82"/>
      <c r="H31" s="77">
        <f t="shared" si="5"/>
        <v>2000</v>
      </c>
      <c r="I31" s="77">
        <v>1263</v>
      </c>
      <c r="J31" s="82"/>
      <c r="K31" s="82"/>
      <c r="L31" s="229">
        <f t="shared" si="4"/>
        <v>1263</v>
      </c>
      <c r="M31" s="248">
        <v>1263</v>
      </c>
      <c r="N31" s="249">
        <f t="shared" si="3"/>
        <v>100</v>
      </c>
    </row>
    <row r="32" spans="1:14" s="87" customFormat="1" ht="11.25">
      <c r="A32" s="79"/>
      <c r="B32" s="79"/>
      <c r="C32" s="80"/>
      <c r="D32" s="76" t="s">
        <v>153</v>
      </c>
      <c r="E32" s="77">
        <v>11000</v>
      </c>
      <c r="F32" s="82"/>
      <c r="G32" s="82"/>
      <c r="H32" s="77">
        <f t="shared" si="5"/>
        <v>11000</v>
      </c>
      <c r="I32" s="77">
        <v>16639</v>
      </c>
      <c r="J32" s="82"/>
      <c r="K32" s="82"/>
      <c r="L32" s="229">
        <f t="shared" si="4"/>
        <v>16639</v>
      </c>
      <c r="M32" s="248">
        <v>16639</v>
      </c>
      <c r="N32" s="249">
        <f t="shared" si="3"/>
        <v>100</v>
      </c>
    </row>
    <row r="33" spans="1:14" s="87" customFormat="1" ht="11.25">
      <c r="A33" s="79"/>
      <c r="B33" s="79"/>
      <c r="C33" s="80"/>
      <c r="D33" s="76" t="s">
        <v>108</v>
      </c>
      <c r="E33" s="77"/>
      <c r="F33" s="82"/>
      <c r="G33" s="82"/>
      <c r="H33" s="77"/>
      <c r="I33" s="77">
        <v>918</v>
      </c>
      <c r="J33" s="82"/>
      <c r="K33" s="82"/>
      <c r="L33" s="229">
        <f t="shared" si="4"/>
        <v>918</v>
      </c>
      <c r="M33" s="248">
        <v>918</v>
      </c>
      <c r="N33" s="249">
        <f t="shared" si="3"/>
        <v>100</v>
      </c>
    </row>
    <row r="34" spans="1:14" s="87" customFormat="1" ht="11.25">
      <c r="A34" s="70" t="s">
        <v>9</v>
      </c>
      <c r="B34" s="70" t="s">
        <v>43</v>
      </c>
      <c r="C34" s="71"/>
      <c r="D34" s="72" t="s">
        <v>44</v>
      </c>
      <c r="E34" s="73">
        <f>E35+E36+E38+E39</f>
        <v>0</v>
      </c>
      <c r="F34" s="73">
        <f>F35+F36+F38+F39</f>
        <v>44306</v>
      </c>
      <c r="G34" s="73">
        <v>0</v>
      </c>
      <c r="H34" s="73">
        <f t="shared" si="5"/>
        <v>44306</v>
      </c>
      <c r="I34" s="73">
        <f>I35+I36+I38+I39</f>
        <v>0</v>
      </c>
      <c r="J34" s="73">
        <f>J35+J36+J37+J38+J39</f>
        <v>51490</v>
      </c>
      <c r="K34" s="73">
        <v>0</v>
      </c>
      <c r="L34" s="228">
        <f t="shared" si="4"/>
        <v>51490</v>
      </c>
      <c r="M34" s="252">
        <f>M35+M36+M37+M38+M39</f>
        <v>51490</v>
      </c>
      <c r="N34" s="253">
        <f t="shared" si="3"/>
        <v>100</v>
      </c>
    </row>
    <row r="35" spans="1:14" s="87" customFormat="1" ht="11.25">
      <c r="A35" s="74"/>
      <c r="B35" s="74"/>
      <c r="C35" s="237" t="s">
        <v>161</v>
      </c>
      <c r="D35" s="237" t="s">
        <v>164</v>
      </c>
      <c r="E35" s="155"/>
      <c r="F35" s="155">
        <v>17568</v>
      </c>
      <c r="G35" s="154"/>
      <c r="H35" s="155">
        <f>SUM(E35:G35)</f>
        <v>17568</v>
      </c>
      <c r="I35" s="155"/>
      <c r="J35" s="155">
        <v>19594</v>
      </c>
      <c r="K35" s="154"/>
      <c r="L35" s="232">
        <f t="shared" si="4"/>
        <v>19594</v>
      </c>
      <c r="M35" s="248">
        <v>19594</v>
      </c>
      <c r="N35" s="249">
        <f t="shared" si="3"/>
        <v>100</v>
      </c>
    </row>
    <row r="36" spans="1:14" s="87" customFormat="1" ht="11.25">
      <c r="A36" s="74"/>
      <c r="B36" s="74"/>
      <c r="C36" s="75" t="s">
        <v>162</v>
      </c>
      <c r="D36" s="76" t="s">
        <v>165</v>
      </c>
      <c r="E36" s="77"/>
      <c r="F36" s="77">
        <v>17481</v>
      </c>
      <c r="G36" s="77"/>
      <c r="H36" s="155">
        <f>SUM(E36:G36)</f>
        <v>17481</v>
      </c>
      <c r="I36" s="77"/>
      <c r="J36" s="77">
        <v>17481</v>
      </c>
      <c r="K36" s="77"/>
      <c r="L36" s="232">
        <f t="shared" si="4"/>
        <v>17481</v>
      </c>
      <c r="M36" s="248">
        <v>17481</v>
      </c>
      <c r="N36" s="249">
        <f t="shared" si="3"/>
        <v>100</v>
      </c>
    </row>
    <row r="37" spans="1:14" s="87" customFormat="1" ht="11.25">
      <c r="A37" s="74"/>
      <c r="B37" s="74"/>
      <c r="C37" s="75"/>
      <c r="D37" s="76" t="s">
        <v>248</v>
      </c>
      <c r="E37" s="77"/>
      <c r="F37" s="77"/>
      <c r="G37" s="77"/>
      <c r="H37" s="155"/>
      <c r="I37" s="77"/>
      <c r="J37" s="77">
        <v>2868</v>
      </c>
      <c r="K37" s="77"/>
      <c r="L37" s="232">
        <v>2868</v>
      </c>
      <c r="M37" s="248">
        <v>2868</v>
      </c>
      <c r="N37" s="249">
        <f t="shared" si="3"/>
        <v>100</v>
      </c>
    </row>
    <row r="38" spans="1:14" s="87" customFormat="1" ht="11.25">
      <c r="A38" s="74"/>
      <c r="B38" s="74"/>
      <c r="C38" s="75" t="s">
        <v>163</v>
      </c>
      <c r="D38" s="76" t="s">
        <v>166</v>
      </c>
      <c r="E38" s="77"/>
      <c r="F38" s="77">
        <v>8257</v>
      </c>
      <c r="G38" s="77"/>
      <c r="H38" s="155">
        <f>SUM(E38:G38)</f>
        <v>8257</v>
      </c>
      <c r="I38" s="77"/>
      <c r="J38" s="77">
        <v>8297</v>
      </c>
      <c r="K38" s="77"/>
      <c r="L38" s="232">
        <f>SUM(I38:K38)</f>
        <v>8297</v>
      </c>
      <c r="M38" s="248">
        <v>8297</v>
      </c>
      <c r="N38" s="249">
        <f t="shared" si="3"/>
        <v>100</v>
      </c>
    </row>
    <row r="39" spans="1:14" s="87" customFormat="1" ht="11.25">
      <c r="A39" s="74"/>
      <c r="B39" s="74"/>
      <c r="C39" s="75" t="s">
        <v>45</v>
      </c>
      <c r="D39" s="76" t="s">
        <v>46</v>
      </c>
      <c r="E39" s="77"/>
      <c r="F39" s="77">
        <v>1000</v>
      </c>
      <c r="G39" s="77"/>
      <c r="H39" s="77">
        <f>SUM(E39:G39)</f>
        <v>1000</v>
      </c>
      <c r="I39" s="77"/>
      <c r="J39" s="77">
        <v>3250</v>
      </c>
      <c r="K39" s="77"/>
      <c r="L39" s="232">
        <f>SUM(I39:K39)</f>
        <v>3250</v>
      </c>
      <c r="M39" s="248">
        <v>3250</v>
      </c>
      <c r="N39" s="249">
        <f t="shared" si="3"/>
        <v>100</v>
      </c>
    </row>
    <row r="40" spans="1:14" s="87" customFormat="1" ht="11.25">
      <c r="A40" s="70" t="s">
        <v>10</v>
      </c>
      <c r="B40" s="70" t="s">
        <v>47</v>
      </c>
      <c r="C40" s="71"/>
      <c r="D40" s="72" t="s">
        <v>48</v>
      </c>
      <c r="E40" s="83"/>
      <c r="F40" s="83"/>
      <c r="G40" s="83"/>
      <c r="H40" s="73">
        <f>SUM(E40:G40)</f>
        <v>0</v>
      </c>
      <c r="I40" s="83"/>
      <c r="J40" s="73">
        <v>1804</v>
      </c>
      <c r="K40" s="83"/>
      <c r="L40" s="228">
        <f>SUM(I40:K40)</f>
        <v>1804</v>
      </c>
      <c r="M40" s="252">
        <v>1804</v>
      </c>
      <c r="N40" s="253">
        <f t="shared" si="3"/>
        <v>100</v>
      </c>
    </row>
    <row r="41" spans="1:14" s="183" customFormat="1" ht="11.25">
      <c r="A41" s="180"/>
      <c r="B41" s="180" t="s">
        <v>249</v>
      </c>
      <c r="C41" s="181" t="s">
        <v>250</v>
      </c>
      <c r="D41" s="182" t="s">
        <v>255</v>
      </c>
      <c r="E41" s="179"/>
      <c r="F41" s="179"/>
      <c r="G41" s="179"/>
      <c r="H41" s="179"/>
      <c r="I41" s="179"/>
      <c r="J41" s="179"/>
      <c r="K41" s="179"/>
      <c r="L41" s="233">
        <f>SUM(I41:K41)</f>
        <v>0</v>
      </c>
      <c r="M41" s="251"/>
      <c r="N41" s="249"/>
    </row>
    <row r="42" spans="1:14" s="87" customFormat="1" ht="11.25">
      <c r="A42" s="70" t="s">
        <v>20</v>
      </c>
      <c r="B42" s="70" t="s">
        <v>49</v>
      </c>
      <c r="C42" s="71"/>
      <c r="D42" s="72" t="s">
        <v>50</v>
      </c>
      <c r="E42" s="73">
        <f aca="true" t="shared" si="6" ref="E42:L42">E43+E44</f>
        <v>0</v>
      </c>
      <c r="F42" s="73">
        <f t="shared" si="6"/>
        <v>0</v>
      </c>
      <c r="G42" s="73">
        <f t="shared" si="6"/>
        <v>0</v>
      </c>
      <c r="H42" s="73">
        <f t="shared" si="6"/>
        <v>0</v>
      </c>
      <c r="I42" s="73">
        <f t="shared" si="6"/>
        <v>0</v>
      </c>
      <c r="J42" s="73">
        <f t="shared" si="6"/>
        <v>517</v>
      </c>
      <c r="K42" s="73">
        <f t="shared" si="6"/>
        <v>0</v>
      </c>
      <c r="L42" s="228">
        <f t="shared" si="6"/>
        <v>517</v>
      </c>
      <c r="M42" s="252">
        <f>+M43</f>
        <v>517</v>
      </c>
      <c r="N42" s="253">
        <f t="shared" si="3"/>
        <v>100</v>
      </c>
    </row>
    <row r="43" spans="1:14" s="87" customFormat="1" ht="11.25">
      <c r="A43" s="74"/>
      <c r="B43" s="74"/>
      <c r="C43" s="75" t="s">
        <v>97</v>
      </c>
      <c r="D43" s="76" t="s">
        <v>98</v>
      </c>
      <c r="E43" s="77"/>
      <c r="F43" s="77"/>
      <c r="G43" s="77"/>
      <c r="H43" s="77">
        <f>SUM(E43:G43)</f>
        <v>0</v>
      </c>
      <c r="I43" s="77"/>
      <c r="J43" s="77">
        <v>517</v>
      </c>
      <c r="K43" s="77"/>
      <c r="L43" s="229">
        <f aca="true" t="shared" si="7" ref="L43:L51">SUM(I43:K43)</f>
        <v>517</v>
      </c>
      <c r="M43" s="248">
        <v>517</v>
      </c>
      <c r="N43" s="249">
        <f t="shared" si="3"/>
        <v>100</v>
      </c>
    </row>
    <row r="44" spans="1:14" s="87" customFormat="1" ht="11.25">
      <c r="A44" s="74"/>
      <c r="B44" s="74"/>
      <c r="C44" s="75" t="s">
        <v>52</v>
      </c>
      <c r="D44" s="76" t="s">
        <v>51</v>
      </c>
      <c r="E44" s="77"/>
      <c r="F44" s="77"/>
      <c r="G44" s="77"/>
      <c r="H44" s="77">
        <f>SUM(E44:G44)</f>
        <v>0</v>
      </c>
      <c r="I44" s="77"/>
      <c r="J44" s="77"/>
      <c r="K44" s="77"/>
      <c r="L44" s="229">
        <f t="shared" si="7"/>
        <v>0</v>
      </c>
      <c r="M44" s="250"/>
      <c r="N44" s="249"/>
    </row>
    <row r="45" spans="1:14" s="87" customFormat="1" ht="11.25">
      <c r="A45" s="70" t="s">
        <v>11</v>
      </c>
      <c r="B45" s="70" t="s">
        <v>53</v>
      </c>
      <c r="C45" s="71"/>
      <c r="D45" s="72" t="s">
        <v>54</v>
      </c>
      <c r="E45" s="73">
        <f aca="true" t="shared" si="8" ref="E45:K45">E46+E47</f>
        <v>0</v>
      </c>
      <c r="F45" s="73">
        <f t="shared" si="8"/>
        <v>13050</v>
      </c>
      <c r="G45" s="73">
        <f t="shared" si="8"/>
        <v>0</v>
      </c>
      <c r="H45" s="73">
        <f t="shared" si="8"/>
        <v>13050</v>
      </c>
      <c r="I45" s="73">
        <f t="shared" si="8"/>
        <v>0</v>
      </c>
      <c r="J45" s="73">
        <f t="shared" si="8"/>
        <v>31561</v>
      </c>
      <c r="K45" s="73">
        <f t="shared" si="8"/>
        <v>0</v>
      </c>
      <c r="L45" s="228">
        <f t="shared" si="7"/>
        <v>31561</v>
      </c>
      <c r="M45" s="252">
        <f>M46+M47</f>
        <v>31561</v>
      </c>
      <c r="N45" s="253">
        <f t="shared" si="3"/>
        <v>100</v>
      </c>
    </row>
    <row r="46" spans="1:14" s="87" customFormat="1" ht="11.25">
      <c r="A46" s="74"/>
      <c r="B46" s="74"/>
      <c r="C46" s="75" t="s">
        <v>97</v>
      </c>
      <c r="D46" s="76" t="s">
        <v>99</v>
      </c>
      <c r="E46" s="77"/>
      <c r="F46" s="77"/>
      <c r="G46" s="77"/>
      <c r="H46" s="77">
        <f>SUM(E46:G46)</f>
        <v>0</v>
      </c>
      <c r="I46" s="77"/>
      <c r="J46" s="77"/>
      <c r="K46" s="77"/>
      <c r="L46" s="229">
        <f t="shared" si="7"/>
        <v>0</v>
      </c>
      <c r="M46" s="250"/>
      <c r="N46" s="249"/>
    </row>
    <row r="47" spans="1:14" s="87" customFormat="1" ht="11.25">
      <c r="A47" s="74"/>
      <c r="B47" s="74"/>
      <c r="C47" s="75" t="s">
        <v>55</v>
      </c>
      <c r="D47" s="76" t="s">
        <v>56</v>
      </c>
      <c r="E47" s="77"/>
      <c r="F47" s="77">
        <v>13050</v>
      </c>
      <c r="G47" s="77"/>
      <c r="H47" s="77">
        <f>SUM(E47:G47)</f>
        <v>13050</v>
      </c>
      <c r="I47" s="77"/>
      <c r="J47" s="77">
        <v>31561</v>
      </c>
      <c r="K47" s="77"/>
      <c r="L47" s="229">
        <f t="shared" si="7"/>
        <v>31561</v>
      </c>
      <c r="M47" s="248">
        <v>31561</v>
      </c>
      <c r="N47" s="249">
        <f t="shared" si="3"/>
        <v>100</v>
      </c>
    </row>
    <row r="48" spans="1:14" s="87" customFormat="1" ht="11.25">
      <c r="A48" s="70" t="s">
        <v>12</v>
      </c>
      <c r="B48" s="70" t="s">
        <v>57</v>
      </c>
      <c r="C48" s="71"/>
      <c r="D48" s="72" t="s">
        <v>58</v>
      </c>
      <c r="E48" s="73">
        <f>E49</f>
        <v>0</v>
      </c>
      <c r="F48" s="73">
        <f>F49</f>
        <v>240000</v>
      </c>
      <c r="G48" s="73">
        <f>G49</f>
        <v>0</v>
      </c>
      <c r="H48" s="73">
        <f>SUM(E48:G48)</f>
        <v>240000</v>
      </c>
      <c r="I48" s="73">
        <f>I49+I50</f>
        <v>12373</v>
      </c>
      <c r="J48" s="73">
        <f>J49</f>
        <v>223616</v>
      </c>
      <c r="K48" s="73">
        <f>K49</f>
        <v>0</v>
      </c>
      <c r="L48" s="228">
        <f t="shared" si="7"/>
        <v>235989</v>
      </c>
      <c r="M48" s="252">
        <f>M49+M50</f>
        <v>235989</v>
      </c>
      <c r="N48" s="253">
        <f t="shared" si="3"/>
        <v>100</v>
      </c>
    </row>
    <row r="49" spans="1:14" s="88" customFormat="1" ht="22.5">
      <c r="A49" s="74"/>
      <c r="B49" s="74"/>
      <c r="C49" s="75" t="s">
        <v>59</v>
      </c>
      <c r="D49" s="76" t="s">
        <v>60</v>
      </c>
      <c r="E49" s="77"/>
      <c r="F49" s="77">
        <v>240000</v>
      </c>
      <c r="G49" s="77"/>
      <c r="H49" s="77">
        <f>SUM(E49:G49)</f>
        <v>240000</v>
      </c>
      <c r="I49" s="77"/>
      <c r="J49" s="77">
        <v>223616</v>
      </c>
      <c r="K49" s="77"/>
      <c r="L49" s="229">
        <f t="shared" si="7"/>
        <v>223616</v>
      </c>
      <c r="M49" s="78">
        <v>223616</v>
      </c>
      <c r="N49" s="249">
        <f t="shared" si="3"/>
        <v>100</v>
      </c>
    </row>
    <row r="50" spans="1:14" s="88" customFormat="1" ht="11.25">
      <c r="A50" s="74"/>
      <c r="B50" s="74"/>
      <c r="C50" s="75" t="s">
        <v>288</v>
      </c>
      <c r="D50" s="50" t="s">
        <v>287</v>
      </c>
      <c r="E50" s="77"/>
      <c r="F50" s="77"/>
      <c r="G50" s="77"/>
      <c r="H50" s="77"/>
      <c r="I50" s="77">
        <v>12373</v>
      </c>
      <c r="J50" s="77"/>
      <c r="K50" s="77"/>
      <c r="L50" s="229">
        <f t="shared" si="7"/>
        <v>12373</v>
      </c>
      <c r="M50" s="78">
        <v>12373</v>
      </c>
      <c r="N50" s="249">
        <f t="shared" si="3"/>
        <v>100</v>
      </c>
    </row>
    <row r="51" spans="1:14" s="69" customFormat="1" ht="11.25">
      <c r="A51" s="70"/>
      <c r="B51" s="70"/>
      <c r="C51" s="71"/>
      <c r="D51" s="72" t="s">
        <v>13</v>
      </c>
      <c r="E51" s="73">
        <f>E6+E14+E21+E34+E40+E42+E45+E48</f>
        <v>521483</v>
      </c>
      <c r="F51" s="73">
        <f>F6+F14+F21+F34+F40+F42+F45+F48</f>
        <v>351314</v>
      </c>
      <c r="G51" s="73">
        <f>G6+G14+G21+G34+G40+G42+G45+G48</f>
        <v>0</v>
      </c>
      <c r="H51" s="73">
        <f>SUM(E51:G51)</f>
        <v>872797</v>
      </c>
      <c r="I51" s="73">
        <f>I6+I14+I21+I34+I40+I42+I45+I48</f>
        <v>552729</v>
      </c>
      <c r="J51" s="73">
        <f>J6+J14+J21+J34+J40+J42+J45+J48</f>
        <v>655612</v>
      </c>
      <c r="K51" s="73">
        <f>K6+K14+K21+K34+K40+K42+K45+K48</f>
        <v>0</v>
      </c>
      <c r="L51" s="228">
        <f t="shared" si="7"/>
        <v>1208341</v>
      </c>
      <c r="M51" s="252">
        <f>M48+M45+M4+M42+M40+M34+M21+M14+M6</f>
        <v>1208341</v>
      </c>
      <c r="N51" s="253">
        <f t="shared" si="3"/>
        <v>100</v>
      </c>
    </row>
    <row r="52" spans="1:14" s="9" customFormat="1" ht="15">
      <c r="A52" s="22"/>
      <c r="B52" s="22"/>
      <c r="C52" s="22"/>
      <c r="D52" s="24"/>
      <c r="E52" s="134"/>
      <c r="F52" s="134"/>
      <c r="G52" s="134"/>
      <c r="H52" s="134"/>
      <c r="I52" s="134"/>
      <c r="J52" s="134"/>
      <c r="K52" s="134"/>
      <c r="L52" s="234"/>
      <c r="M52" s="239"/>
      <c r="N52" s="226"/>
    </row>
    <row r="53" spans="1:14" s="9" customFormat="1" ht="15">
      <c r="A53" s="418" t="s">
        <v>122</v>
      </c>
      <c r="B53" s="418"/>
      <c r="C53" s="418"/>
      <c r="D53" s="418"/>
      <c r="E53" s="44"/>
      <c r="F53" s="43"/>
      <c r="I53" s="44"/>
      <c r="J53" s="43"/>
      <c r="M53" s="239"/>
      <c r="N53" s="226"/>
    </row>
    <row r="54" spans="1:14" s="69" customFormat="1" ht="45">
      <c r="A54" s="66" t="s">
        <v>18</v>
      </c>
      <c r="B54" s="66" t="s">
        <v>19</v>
      </c>
      <c r="C54" s="66" t="s">
        <v>16</v>
      </c>
      <c r="D54" s="66" t="s">
        <v>17</v>
      </c>
      <c r="E54" s="67" t="s">
        <v>158</v>
      </c>
      <c r="F54" s="67" t="s">
        <v>159</v>
      </c>
      <c r="G54" s="67" t="s">
        <v>160</v>
      </c>
      <c r="H54" s="67" t="s">
        <v>2</v>
      </c>
      <c r="I54" s="67" t="s">
        <v>158</v>
      </c>
      <c r="J54" s="67" t="s">
        <v>159</v>
      </c>
      <c r="K54" s="67" t="s">
        <v>160</v>
      </c>
      <c r="L54" s="227" t="s">
        <v>256</v>
      </c>
      <c r="M54" s="246" t="s">
        <v>301</v>
      </c>
      <c r="N54" s="247" t="s">
        <v>304</v>
      </c>
    </row>
    <row r="55" spans="1:14" s="69" customFormat="1" ht="22.5">
      <c r="A55" s="79" t="s">
        <v>6</v>
      </c>
      <c r="B55" s="79" t="s">
        <v>35</v>
      </c>
      <c r="C55" s="80"/>
      <c r="D55" s="81" t="s">
        <v>36</v>
      </c>
      <c r="E55" s="82">
        <f>E56</f>
        <v>4627</v>
      </c>
      <c r="F55" s="82">
        <f>F56</f>
        <v>3350</v>
      </c>
      <c r="G55" s="82">
        <f>G56</f>
        <v>0</v>
      </c>
      <c r="H55" s="82">
        <f aca="true" t="shared" si="9" ref="H55:H64">SUM(E55:G55)</f>
        <v>7977</v>
      </c>
      <c r="I55" s="82">
        <f>I56</f>
        <v>4659</v>
      </c>
      <c r="J55" s="82">
        <f>J56</f>
        <v>3350</v>
      </c>
      <c r="K55" s="82">
        <f>K56</f>
        <v>0</v>
      </c>
      <c r="L55" s="231">
        <f aca="true" t="shared" si="10" ref="L55:L61">SUM(I55:K55)</f>
        <v>8009</v>
      </c>
      <c r="M55" s="250">
        <f>M56</f>
        <v>8009</v>
      </c>
      <c r="N55" s="258">
        <f>(M55/L55)*100</f>
        <v>100</v>
      </c>
    </row>
    <row r="56" spans="1:14" s="69" customFormat="1" ht="22.5">
      <c r="A56" s="74"/>
      <c r="B56" s="74"/>
      <c r="C56" s="75" t="s">
        <v>68</v>
      </c>
      <c r="D56" s="76" t="s">
        <v>69</v>
      </c>
      <c r="E56" s="77">
        <v>4627</v>
      </c>
      <c r="F56" s="77">
        <v>3350</v>
      </c>
      <c r="G56" s="77"/>
      <c r="H56" s="77">
        <f t="shared" si="9"/>
        <v>7977</v>
      </c>
      <c r="I56" s="77">
        <v>4659</v>
      </c>
      <c r="J56" s="77">
        <v>3350</v>
      </c>
      <c r="K56" s="77"/>
      <c r="L56" s="229">
        <f t="shared" si="10"/>
        <v>8009</v>
      </c>
      <c r="M56" s="248">
        <v>8009</v>
      </c>
      <c r="N56" s="257">
        <f aca="true" t="shared" si="11" ref="N56:N64">(M56/L56)*100</f>
        <v>100</v>
      </c>
    </row>
    <row r="57" spans="1:14" s="69" customFormat="1" ht="11.25">
      <c r="A57" s="79" t="s">
        <v>9</v>
      </c>
      <c r="B57" s="79" t="s">
        <v>43</v>
      </c>
      <c r="C57" s="80"/>
      <c r="D57" s="81" t="s">
        <v>44</v>
      </c>
      <c r="E57" s="82">
        <f>E58+E59</f>
        <v>318</v>
      </c>
      <c r="F57" s="82"/>
      <c r="G57" s="82"/>
      <c r="H57" s="82">
        <f t="shared" si="9"/>
        <v>318</v>
      </c>
      <c r="I57" s="82">
        <f>I58+I59+I61+I60</f>
        <v>251</v>
      </c>
      <c r="J57" s="82"/>
      <c r="K57" s="82"/>
      <c r="L57" s="231">
        <f t="shared" si="10"/>
        <v>251</v>
      </c>
      <c r="M57" s="250">
        <f>M58+M59+M60+M61</f>
        <v>204</v>
      </c>
      <c r="N57" s="258">
        <f t="shared" si="11"/>
        <v>81.27490039840637</v>
      </c>
    </row>
    <row r="58" spans="1:14" s="69" customFormat="1" ht="11.25">
      <c r="A58" s="79"/>
      <c r="B58" s="79"/>
      <c r="C58" s="75" t="s">
        <v>161</v>
      </c>
      <c r="D58" s="76" t="s">
        <v>225</v>
      </c>
      <c r="E58" s="77">
        <v>250</v>
      </c>
      <c r="F58" s="77"/>
      <c r="G58" s="77"/>
      <c r="H58" s="77">
        <f t="shared" si="9"/>
        <v>250</v>
      </c>
      <c r="I58" s="77">
        <v>159</v>
      </c>
      <c r="J58" s="77"/>
      <c r="K58" s="77"/>
      <c r="L58" s="229">
        <f t="shared" si="10"/>
        <v>159</v>
      </c>
      <c r="M58" s="248">
        <v>142</v>
      </c>
      <c r="N58" s="257">
        <f t="shared" si="11"/>
        <v>89.30817610062893</v>
      </c>
    </row>
    <row r="59" spans="1:14" s="69" customFormat="1" ht="11.25">
      <c r="A59" s="79"/>
      <c r="B59" s="79"/>
      <c r="C59" s="75" t="s">
        <v>163</v>
      </c>
      <c r="D59" s="76" t="s">
        <v>226</v>
      </c>
      <c r="E59" s="77">
        <v>68</v>
      </c>
      <c r="F59" s="77"/>
      <c r="G59" s="77"/>
      <c r="H59" s="77">
        <f t="shared" si="9"/>
        <v>68</v>
      </c>
      <c r="I59" s="77">
        <v>68</v>
      </c>
      <c r="J59" s="77"/>
      <c r="K59" s="77"/>
      <c r="L59" s="229">
        <f t="shared" si="10"/>
        <v>68</v>
      </c>
      <c r="M59" s="248">
        <v>38</v>
      </c>
      <c r="N59" s="257">
        <f t="shared" si="11"/>
        <v>55.88235294117647</v>
      </c>
    </row>
    <row r="60" spans="1:14" s="69" customFormat="1" ht="11.25">
      <c r="A60" s="79"/>
      <c r="B60" s="79"/>
      <c r="C60" s="75" t="s">
        <v>45</v>
      </c>
      <c r="D60" s="76" t="s">
        <v>289</v>
      </c>
      <c r="E60" s="77"/>
      <c r="F60" s="77"/>
      <c r="G60" s="77"/>
      <c r="H60" s="77"/>
      <c r="I60" s="77">
        <v>11</v>
      </c>
      <c r="J60" s="77"/>
      <c r="K60" s="77"/>
      <c r="L60" s="229">
        <f t="shared" si="10"/>
        <v>11</v>
      </c>
      <c r="M60" s="248">
        <v>11</v>
      </c>
      <c r="N60" s="257">
        <f t="shared" si="11"/>
        <v>100</v>
      </c>
    </row>
    <row r="61" spans="1:14" s="69" customFormat="1" ht="11.25">
      <c r="A61" s="79"/>
      <c r="B61" s="79"/>
      <c r="C61" s="75" t="s">
        <v>251</v>
      </c>
      <c r="D61" s="76" t="s">
        <v>252</v>
      </c>
      <c r="E61" s="77"/>
      <c r="F61" s="77"/>
      <c r="G61" s="77"/>
      <c r="H61" s="77"/>
      <c r="I61" s="77">
        <v>13</v>
      </c>
      <c r="J61" s="77"/>
      <c r="K61" s="77"/>
      <c r="L61" s="229">
        <f t="shared" si="10"/>
        <v>13</v>
      </c>
      <c r="M61" s="248">
        <v>13</v>
      </c>
      <c r="N61" s="257">
        <f t="shared" si="11"/>
        <v>100</v>
      </c>
    </row>
    <row r="62" spans="1:14" s="69" customFormat="1" ht="11.25">
      <c r="A62" s="79" t="s">
        <v>12</v>
      </c>
      <c r="B62" s="79" t="s">
        <v>57</v>
      </c>
      <c r="C62" s="80"/>
      <c r="D62" s="81" t="s">
        <v>58</v>
      </c>
      <c r="E62" s="82">
        <f>E63</f>
        <v>0</v>
      </c>
      <c r="F62" s="82"/>
      <c r="G62" s="82">
        <f>G63</f>
        <v>0</v>
      </c>
      <c r="H62" s="82">
        <f t="shared" si="9"/>
        <v>0</v>
      </c>
      <c r="I62" s="82">
        <f>I63</f>
        <v>0</v>
      </c>
      <c r="J62" s="82">
        <f>J63</f>
        <v>1961</v>
      </c>
      <c r="K62" s="82">
        <f>K63</f>
        <v>0</v>
      </c>
      <c r="L62" s="231">
        <f>L63</f>
        <v>1961</v>
      </c>
      <c r="M62" s="250">
        <f>M63</f>
        <v>1961</v>
      </c>
      <c r="N62" s="258">
        <f t="shared" si="11"/>
        <v>100</v>
      </c>
    </row>
    <row r="63" spans="1:14" s="69" customFormat="1" ht="22.5">
      <c r="A63" s="74"/>
      <c r="B63" s="74"/>
      <c r="C63" s="75" t="s">
        <v>59</v>
      </c>
      <c r="D63" s="76" t="s">
        <v>60</v>
      </c>
      <c r="E63" s="77"/>
      <c r="F63" s="77"/>
      <c r="G63" s="77"/>
      <c r="H63" s="77">
        <f t="shared" si="9"/>
        <v>0</v>
      </c>
      <c r="I63" s="77"/>
      <c r="J63" s="77">
        <v>1961</v>
      </c>
      <c r="K63" s="77"/>
      <c r="L63" s="229">
        <f>SUM(I63:K63)</f>
        <v>1961</v>
      </c>
      <c r="M63" s="248">
        <v>1961</v>
      </c>
      <c r="N63" s="257">
        <f t="shared" si="11"/>
        <v>100</v>
      </c>
    </row>
    <row r="64" spans="1:14" s="69" customFormat="1" ht="11.25">
      <c r="A64" s="70"/>
      <c r="B64" s="70"/>
      <c r="C64" s="71"/>
      <c r="D64" s="72" t="s">
        <v>13</v>
      </c>
      <c r="E64" s="73">
        <f>E55+E62+E57</f>
        <v>4945</v>
      </c>
      <c r="F64" s="73">
        <f>F55+F62</f>
        <v>3350</v>
      </c>
      <c r="G64" s="73">
        <f>G55+G62</f>
        <v>0</v>
      </c>
      <c r="H64" s="73">
        <f t="shared" si="9"/>
        <v>8295</v>
      </c>
      <c r="I64" s="73">
        <f>I55+I62+I57</f>
        <v>4910</v>
      </c>
      <c r="J64" s="73">
        <f>J55+J62</f>
        <v>5311</v>
      </c>
      <c r="K64" s="73">
        <f>K55+K62</f>
        <v>0</v>
      </c>
      <c r="L64" s="228">
        <f>SUM(I64:K64)</f>
        <v>10221</v>
      </c>
      <c r="M64" s="252">
        <f>M55+M57+M62</f>
        <v>10174</v>
      </c>
      <c r="N64" s="259">
        <f t="shared" si="11"/>
        <v>99.54016241072303</v>
      </c>
    </row>
    <row r="65" spans="1:14" ht="15">
      <c r="A65" s="135"/>
      <c r="B65" s="135"/>
      <c r="C65" s="135"/>
      <c r="D65" s="20"/>
      <c r="E65" s="136"/>
      <c r="F65" s="136"/>
      <c r="G65" s="136"/>
      <c r="H65" s="136"/>
      <c r="I65" s="136"/>
      <c r="J65" s="136"/>
      <c r="K65" s="136"/>
      <c r="L65" s="235"/>
      <c r="M65" s="2"/>
      <c r="N65" s="1"/>
    </row>
    <row r="66" spans="1:14" ht="12.75">
      <c r="A66" s="418" t="s">
        <v>113</v>
      </c>
      <c r="B66" s="418"/>
      <c r="C66" s="418"/>
      <c r="D66" s="418"/>
      <c r="E66" s="15"/>
      <c r="F66" s="7"/>
      <c r="G66"/>
      <c r="H66"/>
      <c r="I66" s="15"/>
      <c r="J66" s="7"/>
      <c r="K66"/>
      <c r="L66"/>
      <c r="M66" s="2"/>
      <c r="N66" s="1"/>
    </row>
    <row r="67" spans="1:14" ht="45">
      <c r="A67" s="66" t="s">
        <v>18</v>
      </c>
      <c r="B67" s="66" t="s">
        <v>19</v>
      </c>
      <c r="C67" s="66" t="s">
        <v>16</v>
      </c>
      <c r="D67" s="66" t="s">
        <v>17</v>
      </c>
      <c r="E67" s="67" t="s">
        <v>158</v>
      </c>
      <c r="F67" s="67" t="s">
        <v>159</v>
      </c>
      <c r="G67" s="67" t="s">
        <v>160</v>
      </c>
      <c r="H67" s="67" t="s">
        <v>2</v>
      </c>
      <c r="I67" s="67" t="s">
        <v>158</v>
      </c>
      <c r="J67" s="67" t="s">
        <v>159</v>
      </c>
      <c r="K67" s="67" t="s">
        <v>160</v>
      </c>
      <c r="L67" s="227" t="s">
        <v>256</v>
      </c>
      <c r="M67" s="246" t="s">
        <v>301</v>
      </c>
      <c r="N67" s="247" t="s">
        <v>304</v>
      </c>
    </row>
    <row r="68" spans="1:14" ht="12.75">
      <c r="A68" s="79" t="s">
        <v>9</v>
      </c>
      <c r="B68" s="79" t="s">
        <v>43</v>
      </c>
      <c r="C68" s="80"/>
      <c r="D68" s="81" t="s">
        <v>44</v>
      </c>
      <c r="E68" s="82">
        <f>E70+E72+E74</f>
        <v>79256</v>
      </c>
      <c r="F68" s="82">
        <f>F69+F70+F71+F72+F73</f>
        <v>7683</v>
      </c>
      <c r="G68" s="82"/>
      <c r="H68" s="82">
        <f aca="true" t="shared" si="12" ref="H68:H74">SUM(E68:G68)</f>
        <v>86939</v>
      </c>
      <c r="I68" s="82">
        <f>I70+I72+I74</f>
        <v>73719</v>
      </c>
      <c r="J68" s="82">
        <f>J69+J70+J71+J72+J73</f>
        <v>7112</v>
      </c>
      <c r="K68" s="82"/>
      <c r="L68" s="231">
        <f aca="true" t="shared" si="13" ref="L68:L77">SUM(I68:K68)</f>
        <v>80831</v>
      </c>
      <c r="M68" s="250">
        <f>M69+M70+M71+M72+M73+M74</f>
        <v>55975</v>
      </c>
      <c r="N68" s="258">
        <f>(M68/L68)*100</f>
        <v>69.24942163278939</v>
      </c>
    </row>
    <row r="69" spans="1:14" ht="12.75">
      <c r="A69" s="79"/>
      <c r="B69" s="79"/>
      <c r="C69" s="75" t="s">
        <v>167</v>
      </c>
      <c r="D69" s="76" t="s">
        <v>168</v>
      </c>
      <c r="E69" s="77"/>
      <c r="F69" s="77">
        <v>250</v>
      </c>
      <c r="G69" s="77"/>
      <c r="H69" s="77">
        <f t="shared" si="12"/>
        <v>250</v>
      </c>
      <c r="I69" s="77"/>
      <c r="J69" s="77">
        <v>372</v>
      </c>
      <c r="K69" s="77"/>
      <c r="L69" s="229">
        <f t="shared" si="13"/>
        <v>372</v>
      </c>
      <c r="M69" s="248">
        <v>372</v>
      </c>
      <c r="N69" s="257">
        <f aca="true" t="shared" si="14" ref="N69:N77">(M69/L69)*100</f>
        <v>100</v>
      </c>
    </row>
    <row r="70" spans="1:14" ht="12.75">
      <c r="A70" s="79"/>
      <c r="B70" s="79"/>
      <c r="C70" s="75" t="s">
        <v>161</v>
      </c>
      <c r="D70" s="76" t="s">
        <v>164</v>
      </c>
      <c r="E70" s="77">
        <v>67941</v>
      </c>
      <c r="F70" s="77">
        <v>3839</v>
      </c>
      <c r="G70" s="77"/>
      <c r="H70" s="77">
        <f t="shared" si="12"/>
        <v>71780</v>
      </c>
      <c r="I70" s="77">
        <v>61824</v>
      </c>
      <c r="J70" s="77">
        <v>3839</v>
      </c>
      <c r="K70" s="77"/>
      <c r="L70" s="229">
        <f t="shared" si="13"/>
        <v>65663</v>
      </c>
      <c r="M70" s="248">
        <v>40808</v>
      </c>
      <c r="N70" s="257">
        <f t="shared" si="14"/>
        <v>62.1476326089274</v>
      </c>
    </row>
    <row r="71" spans="1:14" ht="12.75">
      <c r="A71" s="79"/>
      <c r="B71" s="79"/>
      <c r="C71" s="75" t="s">
        <v>161</v>
      </c>
      <c r="D71" s="76" t="s">
        <v>169</v>
      </c>
      <c r="E71" s="77"/>
      <c r="F71" s="77">
        <v>2490</v>
      </c>
      <c r="G71" s="77"/>
      <c r="H71" s="77">
        <f t="shared" si="12"/>
        <v>2490</v>
      </c>
      <c r="I71" s="77"/>
      <c r="J71" s="77">
        <v>2490</v>
      </c>
      <c r="K71" s="77"/>
      <c r="L71" s="229">
        <f t="shared" si="13"/>
        <v>2490</v>
      </c>
      <c r="M71" s="248">
        <v>2489</v>
      </c>
      <c r="N71" s="257">
        <f t="shared" si="14"/>
        <v>99.95983935742971</v>
      </c>
    </row>
    <row r="72" spans="1:14" ht="12.75">
      <c r="A72" s="79"/>
      <c r="B72" s="79"/>
      <c r="C72" s="75" t="s">
        <v>163</v>
      </c>
      <c r="D72" s="76" t="s">
        <v>166</v>
      </c>
      <c r="E72" s="77">
        <v>9935</v>
      </c>
      <c r="F72" s="77">
        <v>1104</v>
      </c>
      <c r="G72" s="77"/>
      <c r="H72" s="77">
        <f t="shared" si="12"/>
        <v>11039</v>
      </c>
      <c r="I72" s="77">
        <v>10515</v>
      </c>
      <c r="J72" s="77">
        <v>380</v>
      </c>
      <c r="K72" s="77"/>
      <c r="L72" s="229">
        <f t="shared" si="13"/>
        <v>10895</v>
      </c>
      <c r="M72" s="248">
        <v>10895</v>
      </c>
      <c r="N72" s="257">
        <f t="shared" si="14"/>
        <v>100</v>
      </c>
    </row>
    <row r="73" spans="1:14" ht="12.75">
      <c r="A73" s="79"/>
      <c r="B73" s="79"/>
      <c r="C73" s="75" t="s">
        <v>45</v>
      </c>
      <c r="D73" s="76" t="s">
        <v>170</v>
      </c>
      <c r="E73" s="77"/>
      <c r="F73" s="77"/>
      <c r="G73" s="77"/>
      <c r="H73" s="77">
        <f t="shared" si="12"/>
        <v>0</v>
      </c>
      <c r="I73" s="77"/>
      <c r="J73" s="77">
        <v>31</v>
      </c>
      <c r="K73" s="77"/>
      <c r="L73" s="229">
        <f t="shared" si="13"/>
        <v>31</v>
      </c>
      <c r="M73" s="248">
        <v>31</v>
      </c>
      <c r="N73" s="257">
        <f t="shared" si="14"/>
        <v>100</v>
      </c>
    </row>
    <row r="74" spans="1:14" ht="12.75">
      <c r="A74" s="79"/>
      <c r="B74" s="79"/>
      <c r="C74" s="75"/>
      <c r="D74" s="76" t="s">
        <v>227</v>
      </c>
      <c r="E74" s="77">
        <v>1380</v>
      </c>
      <c r="F74" s="77"/>
      <c r="G74" s="77"/>
      <c r="H74" s="77">
        <f t="shared" si="12"/>
        <v>1380</v>
      </c>
      <c r="I74" s="77">
        <v>1380</v>
      </c>
      <c r="J74" s="77"/>
      <c r="K74" s="77"/>
      <c r="L74" s="229">
        <f t="shared" si="13"/>
        <v>1380</v>
      </c>
      <c r="M74" s="248">
        <v>1380</v>
      </c>
      <c r="N74" s="257">
        <f t="shared" si="14"/>
        <v>100</v>
      </c>
    </row>
    <row r="75" spans="1:14" ht="12.75">
      <c r="A75" s="79" t="s">
        <v>12</v>
      </c>
      <c r="B75" s="79" t="s">
        <v>57</v>
      </c>
      <c r="C75" s="80"/>
      <c r="D75" s="81" t="s">
        <v>58</v>
      </c>
      <c r="E75" s="82">
        <f>E76</f>
        <v>0</v>
      </c>
      <c r="F75" s="82">
        <f>F76</f>
        <v>7000</v>
      </c>
      <c r="G75" s="82">
        <f>G76</f>
        <v>0</v>
      </c>
      <c r="H75" s="82">
        <f>SUM(E75:G75)</f>
        <v>7000</v>
      </c>
      <c r="I75" s="82">
        <f>I76</f>
        <v>1666</v>
      </c>
      <c r="J75" s="82">
        <f>J76</f>
        <v>7000</v>
      </c>
      <c r="K75" s="82">
        <f>K76</f>
        <v>0</v>
      </c>
      <c r="L75" s="231">
        <f t="shared" si="13"/>
        <v>8666</v>
      </c>
      <c r="M75" s="250">
        <f>M76</f>
        <v>8666</v>
      </c>
      <c r="N75" s="258">
        <f t="shared" si="14"/>
        <v>100</v>
      </c>
    </row>
    <row r="76" spans="1:14" ht="22.5">
      <c r="A76" s="74"/>
      <c r="B76" s="74"/>
      <c r="C76" s="75" t="s">
        <v>59</v>
      </c>
      <c r="D76" s="76" t="s">
        <v>60</v>
      </c>
      <c r="E76" s="77"/>
      <c r="F76" s="77">
        <v>7000</v>
      </c>
      <c r="G76" s="77"/>
      <c r="H76" s="77">
        <f>SUM(E76:G76)</f>
        <v>7000</v>
      </c>
      <c r="I76" s="77">
        <v>1666</v>
      </c>
      <c r="J76" s="77">
        <v>7000</v>
      </c>
      <c r="K76" s="77"/>
      <c r="L76" s="229">
        <f t="shared" si="13"/>
        <v>8666</v>
      </c>
      <c r="M76" s="248">
        <v>8666</v>
      </c>
      <c r="N76" s="257">
        <f t="shared" si="14"/>
        <v>100</v>
      </c>
    </row>
    <row r="77" spans="1:14" ht="12.75">
      <c r="A77" s="70"/>
      <c r="B77" s="70"/>
      <c r="C77" s="71"/>
      <c r="D77" s="72" t="s">
        <v>13</v>
      </c>
      <c r="E77" s="73">
        <f>E68+E75</f>
        <v>79256</v>
      </c>
      <c r="F77" s="73">
        <f>F68+F75</f>
        <v>14683</v>
      </c>
      <c r="G77" s="73">
        <f>G68+G75</f>
        <v>0</v>
      </c>
      <c r="H77" s="73">
        <f>SUM(E77:G77)</f>
        <v>93939</v>
      </c>
      <c r="I77" s="73">
        <f>I68+I75</f>
        <v>75385</v>
      </c>
      <c r="J77" s="73">
        <f>J68+J75</f>
        <v>14112</v>
      </c>
      <c r="K77" s="73">
        <f>K68+K75</f>
        <v>0</v>
      </c>
      <c r="L77" s="228">
        <f t="shared" si="13"/>
        <v>89497</v>
      </c>
      <c r="M77" s="245">
        <f>M68+M75</f>
        <v>64641</v>
      </c>
      <c r="N77" s="261">
        <f t="shared" si="14"/>
        <v>72.22700202241415</v>
      </c>
    </row>
    <row r="78" spans="1:14" ht="15">
      <c r="A78" s="135"/>
      <c r="B78" s="135"/>
      <c r="C78" s="135"/>
      <c r="D78" s="20"/>
      <c r="E78" s="136"/>
      <c r="F78" s="136"/>
      <c r="G78" s="136"/>
      <c r="H78" s="136"/>
      <c r="I78" s="136"/>
      <c r="J78" s="136"/>
      <c r="K78" s="136"/>
      <c r="L78" s="235"/>
      <c r="M78" s="2"/>
      <c r="N78" s="1"/>
    </row>
    <row r="79" spans="1:14" ht="12.75">
      <c r="A79" s="418" t="s">
        <v>123</v>
      </c>
      <c r="B79" s="418"/>
      <c r="C79" s="418"/>
      <c r="D79" s="418"/>
      <c r="E79" s="15"/>
      <c r="F79" s="7"/>
      <c r="G79"/>
      <c r="H79"/>
      <c r="I79" s="15"/>
      <c r="J79" s="7"/>
      <c r="K79"/>
      <c r="L79"/>
      <c r="M79" s="2"/>
      <c r="N79" s="1"/>
    </row>
    <row r="80" spans="1:14" ht="45">
      <c r="A80" s="66" t="s">
        <v>18</v>
      </c>
      <c r="B80" s="66" t="s">
        <v>19</v>
      </c>
      <c r="C80" s="66" t="s">
        <v>16</v>
      </c>
      <c r="D80" s="66" t="s">
        <v>17</v>
      </c>
      <c r="E80" s="67" t="s">
        <v>158</v>
      </c>
      <c r="F80" s="67" t="s">
        <v>159</v>
      </c>
      <c r="G80" s="67" t="s">
        <v>160</v>
      </c>
      <c r="H80" s="67" t="s">
        <v>2</v>
      </c>
      <c r="I80" s="67" t="s">
        <v>158</v>
      </c>
      <c r="J80" s="67" t="s">
        <v>159</v>
      </c>
      <c r="K80" s="67" t="s">
        <v>160</v>
      </c>
      <c r="L80" s="227" t="s">
        <v>256</v>
      </c>
      <c r="M80" s="246" t="s">
        <v>301</v>
      </c>
      <c r="N80" s="247" t="s">
        <v>304</v>
      </c>
    </row>
    <row r="81" spans="1:14" ht="12.75">
      <c r="A81" s="79" t="s">
        <v>9</v>
      </c>
      <c r="B81" s="79" t="s">
        <v>43</v>
      </c>
      <c r="C81" s="80"/>
      <c r="D81" s="81" t="s">
        <v>44</v>
      </c>
      <c r="E81" s="82">
        <f>E82+E83</f>
        <v>609</v>
      </c>
      <c r="F81" s="82">
        <f>F82+F83</f>
        <v>400</v>
      </c>
      <c r="G81" s="82"/>
      <c r="H81" s="82">
        <f aca="true" t="shared" si="15" ref="H81:H88">SUM(E81:G81)</f>
        <v>1009</v>
      </c>
      <c r="I81" s="82">
        <f>I82+I83</f>
        <v>896</v>
      </c>
      <c r="J81" s="82">
        <f>J82+J83</f>
        <v>674</v>
      </c>
      <c r="K81" s="82"/>
      <c r="L81" s="231">
        <f>SUM(I81:K81)</f>
        <v>1570</v>
      </c>
      <c r="M81" s="250">
        <f>M82+M83</f>
        <v>1555</v>
      </c>
      <c r="N81" s="258">
        <f>(M81/L81)*100</f>
        <v>99.04458598726114</v>
      </c>
    </row>
    <row r="82" spans="1:14" ht="12.75">
      <c r="A82" s="79"/>
      <c r="B82" s="79"/>
      <c r="C82" s="75" t="s">
        <v>161</v>
      </c>
      <c r="D82" s="76" t="s">
        <v>164</v>
      </c>
      <c r="E82" s="77">
        <v>480</v>
      </c>
      <c r="F82" s="77">
        <v>315</v>
      </c>
      <c r="G82" s="77"/>
      <c r="H82" s="77">
        <f t="shared" si="15"/>
        <v>795</v>
      </c>
      <c r="I82" s="77">
        <v>707</v>
      </c>
      <c r="J82" s="77">
        <v>531</v>
      </c>
      <c r="K82" s="77"/>
      <c r="L82" s="229">
        <f>SUM(I82:K82)</f>
        <v>1238</v>
      </c>
      <c r="M82" s="248">
        <v>1223</v>
      </c>
      <c r="N82" s="257">
        <f aca="true" t="shared" si="16" ref="N82:N88">(M82/L82)*100</f>
        <v>98.78836833602584</v>
      </c>
    </row>
    <row r="83" spans="1:14" ht="12.75">
      <c r="A83" s="79"/>
      <c r="B83" s="79"/>
      <c r="C83" s="75" t="s">
        <v>171</v>
      </c>
      <c r="D83" s="76" t="s">
        <v>166</v>
      </c>
      <c r="E83" s="77">
        <v>129</v>
      </c>
      <c r="F83" s="77">
        <v>85</v>
      </c>
      <c r="G83" s="77"/>
      <c r="H83" s="77">
        <f t="shared" si="15"/>
        <v>214</v>
      </c>
      <c r="I83" s="77">
        <v>189</v>
      </c>
      <c r="J83" s="77">
        <v>143</v>
      </c>
      <c r="K83" s="77"/>
      <c r="L83" s="229">
        <f>SUM(I83:K83)</f>
        <v>332</v>
      </c>
      <c r="M83" s="248">
        <v>332</v>
      </c>
      <c r="N83" s="257">
        <f t="shared" si="16"/>
        <v>100</v>
      </c>
    </row>
    <row r="84" spans="1:14" ht="12.75">
      <c r="A84" s="79"/>
      <c r="B84" s="70" t="s">
        <v>49</v>
      </c>
      <c r="C84" s="71"/>
      <c r="D84" s="220" t="s">
        <v>50</v>
      </c>
      <c r="E84" s="221"/>
      <c r="F84" s="221"/>
      <c r="G84" s="221"/>
      <c r="H84" s="221"/>
      <c r="I84" s="264">
        <f>I85</f>
        <v>780</v>
      </c>
      <c r="J84" s="264">
        <f>J85</f>
        <v>33</v>
      </c>
      <c r="K84" s="264">
        <f>K85</f>
        <v>0</v>
      </c>
      <c r="L84" s="265">
        <f>L85</f>
        <v>813</v>
      </c>
      <c r="M84" s="250">
        <f>M85</f>
        <v>813</v>
      </c>
      <c r="N84" s="258">
        <f t="shared" si="16"/>
        <v>100</v>
      </c>
    </row>
    <row r="85" spans="1:14" ht="12.75">
      <c r="A85" s="79"/>
      <c r="B85" s="79"/>
      <c r="C85" s="75" t="s">
        <v>52</v>
      </c>
      <c r="D85" s="76" t="s">
        <v>51</v>
      </c>
      <c r="E85" s="77"/>
      <c r="F85" s="77"/>
      <c r="G85" s="77"/>
      <c r="H85" s="77"/>
      <c r="I85" s="77">
        <v>780</v>
      </c>
      <c r="J85" s="77">
        <v>33</v>
      </c>
      <c r="K85" s="77"/>
      <c r="L85" s="231">
        <f>SUM(I85:K85)</f>
        <v>813</v>
      </c>
      <c r="M85" s="248">
        <v>813</v>
      </c>
      <c r="N85" s="257">
        <f t="shared" si="16"/>
        <v>100</v>
      </c>
    </row>
    <row r="86" spans="1:14" ht="12.75">
      <c r="A86" s="79" t="s">
        <v>12</v>
      </c>
      <c r="B86" s="79" t="s">
        <v>57</v>
      </c>
      <c r="C86" s="80"/>
      <c r="D86" s="81" t="s">
        <v>58</v>
      </c>
      <c r="E86" s="82"/>
      <c r="F86" s="82">
        <f aca="true" t="shared" si="17" ref="F86:L86">F87</f>
        <v>135</v>
      </c>
      <c r="G86" s="82">
        <f t="shared" si="17"/>
        <v>0</v>
      </c>
      <c r="H86" s="82">
        <f t="shared" si="17"/>
        <v>135</v>
      </c>
      <c r="I86" s="82">
        <f t="shared" si="17"/>
        <v>33</v>
      </c>
      <c r="J86" s="82">
        <f t="shared" si="17"/>
        <v>733</v>
      </c>
      <c r="K86" s="82">
        <f t="shared" si="17"/>
        <v>0</v>
      </c>
      <c r="L86" s="231">
        <f t="shared" si="17"/>
        <v>766</v>
      </c>
      <c r="M86" s="250">
        <f>M87</f>
        <v>766</v>
      </c>
      <c r="N86" s="258">
        <f t="shared" si="16"/>
        <v>100</v>
      </c>
    </row>
    <row r="87" spans="1:14" ht="22.5">
      <c r="A87" s="74"/>
      <c r="B87" s="74"/>
      <c r="C87" s="75" t="s">
        <v>59</v>
      </c>
      <c r="D87" s="76" t="s">
        <v>60</v>
      </c>
      <c r="E87" s="77"/>
      <c r="F87" s="77">
        <v>135</v>
      </c>
      <c r="G87" s="77"/>
      <c r="H87" s="77">
        <f t="shared" si="15"/>
        <v>135</v>
      </c>
      <c r="I87" s="77">
        <v>33</v>
      </c>
      <c r="J87" s="77">
        <v>733</v>
      </c>
      <c r="K87" s="77"/>
      <c r="L87" s="229">
        <f>SUM(I87:K87)</f>
        <v>766</v>
      </c>
      <c r="M87" s="248">
        <v>766</v>
      </c>
      <c r="N87" s="257">
        <f t="shared" si="16"/>
        <v>100</v>
      </c>
    </row>
    <row r="88" spans="1:14" ht="12.75">
      <c r="A88" s="70"/>
      <c r="B88" s="70"/>
      <c r="C88" s="71"/>
      <c r="D88" s="72" t="s">
        <v>13</v>
      </c>
      <c r="E88" s="73">
        <f>E81+E86</f>
        <v>609</v>
      </c>
      <c r="F88" s="73">
        <f>F81+F86</f>
        <v>535</v>
      </c>
      <c r="G88" s="73">
        <f>G81+G86</f>
        <v>0</v>
      </c>
      <c r="H88" s="73">
        <f t="shared" si="15"/>
        <v>1144</v>
      </c>
      <c r="I88" s="73">
        <f>I81+I86+I84</f>
        <v>1709</v>
      </c>
      <c r="J88" s="73">
        <f>J81+J86+J84</f>
        <v>1440</v>
      </c>
      <c r="K88" s="73">
        <f>K81+K86+K84</f>
        <v>0</v>
      </c>
      <c r="L88" s="228">
        <f>L81+L86+L84</f>
        <v>3149</v>
      </c>
      <c r="M88" s="252">
        <f>M81+M84+M86</f>
        <v>3134</v>
      </c>
      <c r="N88" s="259">
        <f t="shared" si="16"/>
        <v>99.52365830422356</v>
      </c>
    </row>
    <row r="89" spans="1:14" ht="15">
      <c r="A89" s="135"/>
      <c r="B89" s="135"/>
      <c r="C89" s="135"/>
      <c r="D89" s="20"/>
      <c r="E89" s="136"/>
      <c r="F89" s="136"/>
      <c r="G89" s="136"/>
      <c r="H89" s="136"/>
      <c r="I89" s="136"/>
      <c r="J89" s="136"/>
      <c r="K89" s="136"/>
      <c r="L89" s="235"/>
      <c r="M89" s="2"/>
      <c r="N89" s="1"/>
    </row>
    <row r="90" spans="1:14" ht="25.5">
      <c r="A90" s="90"/>
      <c r="B90" s="91" t="s">
        <v>35</v>
      </c>
      <c r="C90" s="90"/>
      <c r="D90" s="93" t="s">
        <v>36</v>
      </c>
      <c r="E90" s="92">
        <f aca="true" t="shared" si="18" ref="E90:M90">E6+E55</f>
        <v>376264</v>
      </c>
      <c r="F90" s="92">
        <f t="shared" si="18"/>
        <v>5900</v>
      </c>
      <c r="G90" s="92">
        <f t="shared" si="18"/>
        <v>0</v>
      </c>
      <c r="H90" s="92">
        <f t="shared" si="18"/>
        <v>382164</v>
      </c>
      <c r="I90" s="92">
        <f t="shared" si="18"/>
        <v>363927</v>
      </c>
      <c r="J90" s="92">
        <f t="shared" si="18"/>
        <v>131570</v>
      </c>
      <c r="K90" s="92">
        <f t="shared" si="18"/>
        <v>0</v>
      </c>
      <c r="L90" s="236">
        <f t="shared" si="18"/>
        <v>495497</v>
      </c>
      <c r="M90" s="236">
        <f t="shared" si="18"/>
        <v>495497</v>
      </c>
      <c r="N90" s="266">
        <f>(M90/L90)*100</f>
        <v>100</v>
      </c>
    </row>
    <row r="91" spans="1:14" ht="25.5">
      <c r="A91" s="90"/>
      <c r="B91" s="91" t="s">
        <v>38</v>
      </c>
      <c r="C91" s="90"/>
      <c r="D91" s="93" t="s">
        <v>37</v>
      </c>
      <c r="E91" s="92">
        <f aca="true" t="shared" si="19" ref="E91:M91">E14</f>
        <v>0</v>
      </c>
      <c r="F91" s="92">
        <f t="shared" si="19"/>
        <v>51408</v>
      </c>
      <c r="G91" s="92">
        <f t="shared" si="19"/>
        <v>0</v>
      </c>
      <c r="H91" s="92">
        <f t="shared" si="19"/>
        <v>51408</v>
      </c>
      <c r="I91" s="92">
        <f t="shared" si="19"/>
        <v>0</v>
      </c>
      <c r="J91" s="92">
        <f t="shared" si="19"/>
        <v>218404</v>
      </c>
      <c r="K91" s="92">
        <f t="shared" si="19"/>
        <v>0</v>
      </c>
      <c r="L91" s="236">
        <f t="shared" si="19"/>
        <v>218404</v>
      </c>
      <c r="M91" s="236">
        <f t="shared" si="19"/>
        <v>218404</v>
      </c>
      <c r="N91" s="266">
        <f aca="true" t="shared" si="20" ref="N91:N98">(M91/L91)*100</f>
        <v>100</v>
      </c>
    </row>
    <row r="92" spans="1:14" ht="12.75">
      <c r="A92" s="90"/>
      <c r="B92" s="91" t="s">
        <v>41</v>
      </c>
      <c r="C92" s="90"/>
      <c r="D92" s="93" t="s">
        <v>42</v>
      </c>
      <c r="E92" s="92">
        <f aca="true" t="shared" si="21" ref="E92:L92">E21</f>
        <v>149846</v>
      </c>
      <c r="F92" s="92">
        <f t="shared" si="21"/>
        <v>0</v>
      </c>
      <c r="G92" s="92">
        <f t="shared" si="21"/>
        <v>0</v>
      </c>
      <c r="H92" s="92">
        <f t="shared" si="21"/>
        <v>149846</v>
      </c>
      <c r="I92" s="92">
        <f t="shared" si="21"/>
        <v>181088</v>
      </c>
      <c r="J92" s="92">
        <f t="shared" si="21"/>
        <v>0</v>
      </c>
      <c r="K92" s="92">
        <f t="shared" si="21"/>
        <v>0</v>
      </c>
      <c r="L92" s="236">
        <f t="shared" si="21"/>
        <v>181088</v>
      </c>
      <c r="M92" s="236">
        <f>M21</f>
        <v>181088</v>
      </c>
      <c r="N92" s="266">
        <f t="shared" si="20"/>
        <v>100</v>
      </c>
    </row>
    <row r="93" spans="1:14" ht="12.75">
      <c r="A93" s="90"/>
      <c r="B93" s="91" t="s">
        <v>43</v>
      </c>
      <c r="C93" s="90"/>
      <c r="D93" s="93" t="s">
        <v>44</v>
      </c>
      <c r="E93" s="92">
        <f aca="true" t="shared" si="22" ref="E93:L93">E34+E68+E81+E57</f>
        <v>80183</v>
      </c>
      <c r="F93" s="92">
        <f t="shared" si="22"/>
        <v>52389</v>
      </c>
      <c r="G93" s="92">
        <f t="shared" si="22"/>
        <v>0</v>
      </c>
      <c r="H93" s="92">
        <f t="shared" si="22"/>
        <v>132572</v>
      </c>
      <c r="I93" s="92">
        <f t="shared" si="22"/>
        <v>74866</v>
      </c>
      <c r="J93" s="92">
        <f t="shared" si="22"/>
        <v>59276</v>
      </c>
      <c r="K93" s="92">
        <f t="shared" si="22"/>
        <v>0</v>
      </c>
      <c r="L93" s="236">
        <f t="shared" si="22"/>
        <v>134142</v>
      </c>
      <c r="M93" s="236">
        <f>M34+M57+M68+M81</f>
        <v>109224</v>
      </c>
      <c r="N93" s="266">
        <f t="shared" si="20"/>
        <v>81.42416245471217</v>
      </c>
    </row>
    <row r="94" spans="1:14" ht="12.75">
      <c r="A94" s="90"/>
      <c r="B94" s="91" t="s">
        <v>47</v>
      </c>
      <c r="C94" s="90"/>
      <c r="D94" s="93" t="s">
        <v>48</v>
      </c>
      <c r="E94" s="92">
        <f aca="true" t="shared" si="23" ref="E94:L94">E40</f>
        <v>0</v>
      </c>
      <c r="F94" s="92">
        <f t="shared" si="23"/>
        <v>0</v>
      </c>
      <c r="G94" s="92">
        <f t="shared" si="23"/>
        <v>0</v>
      </c>
      <c r="H94" s="92">
        <f t="shared" si="23"/>
        <v>0</v>
      </c>
      <c r="I94" s="92">
        <f t="shared" si="23"/>
        <v>0</v>
      </c>
      <c r="J94" s="92">
        <f t="shared" si="23"/>
        <v>1804</v>
      </c>
      <c r="K94" s="92">
        <f t="shared" si="23"/>
        <v>0</v>
      </c>
      <c r="L94" s="236">
        <f t="shared" si="23"/>
        <v>1804</v>
      </c>
      <c r="M94" s="236">
        <f>M40</f>
        <v>1804</v>
      </c>
      <c r="N94" s="266">
        <f t="shared" si="20"/>
        <v>100</v>
      </c>
    </row>
    <row r="95" spans="1:14" ht="12.75">
      <c r="A95" s="90"/>
      <c r="B95" s="91" t="s">
        <v>49</v>
      </c>
      <c r="C95" s="90"/>
      <c r="D95" s="93" t="s">
        <v>50</v>
      </c>
      <c r="E95" s="92">
        <f>E42</f>
        <v>0</v>
      </c>
      <c r="F95" s="92">
        <f>F42</f>
        <v>0</v>
      </c>
      <c r="G95" s="92">
        <f>G42</f>
        <v>0</v>
      </c>
      <c r="H95" s="92">
        <f>H42</f>
        <v>0</v>
      </c>
      <c r="I95" s="92">
        <f>I84</f>
        <v>780</v>
      </c>
      <c r="J95" s="92">
        <f>J84</f>
        <v>33</v>
      </c>
      <c r="K95" s="92">
        <f>K84</f>
        <v>0</v>
      </c>
      <c r="L95" s="236">
        <f>L84+L42</f>
        <v>1330</v>
      </c>
      <c r="M95" s="236">
        <f>M42+M84</f>
        <v>1330</v>
      </c>
      <c r="N95" s="266">
        <f t="shared" si="20"/>
        <v>100</v>
      </c>
    </row>
    <row r="96" spans="1:14" ht="25.5">
      <c r="A96" s="90"/>
      <c r="B96" s="91" t="s">
        <v>53</v>
      </c>
      <c r="C96" s="90"/>
      <c r="D96" s="93" t="s">
        <v>54</v>
      </c>
      <c r="E96" s="92">
        <f aca="true" t="shared" si="24" ref="E96:L96">E45</f>
        <v>0</v>
      </c>
      <c r="F96" s="92">
        <f t="shared" si="24"/>
        <v>13050</v>
      </c>
      <c r="G96" s="92">
        <f t="shared" si="24"/>
        <v>0</v>
      </c>
      <c r="H96" s="92">
        <f t="shared" si="24"/>
        <v>13050</v>
      </c>
      <c r="I96" s="92">
        <f t="shared" si="24"/>
        <v>0</v>
      </c>
      <c r="J96" s="92">
        <f t="shared" si="24"/>
        <v>31561</v>
      </c>
      <c r="K96" s="92">
        <f t="shared" si="24"/>
        <v>0</v>
      </c>
      <c r="L96" s="236">
        <f t="shared" si="24"/>
        <v>31561</v>
      </c>
      <c r="M96" s="236">
        <f>M45</f>
        <v>31561</v>
      </c>
      <c r="N96" s="266">
        <f t="shared" si="20"/>
        <v>100</v>
      </c>
    </row>
    <row r="97" spans="1:14" ht="12.75">
      <c r="A97" s="90"/>
      <c r="B97" s="91" t="s">
        <v>57</v>
      </c>
      <c r="C97" s="90"/>
      <c r="D97" s="93" t="s">
        <v>58</v>
      </c>
      <c r="E97" s="92">
        <f aca="true" t="shared" si="25" ref="E97:L97">E48+E62+E75+E86</f>
        <v>0</v>
      </c>
      <c r="F97" s="92">
        <f t="shared" si="25"/>
        <v>247135</v>
      </c>
      <c r="G97" s="92">
        <f t="shared" si="25"/>
        <v>0</v>
      </c>
      <c r="H97" s="92">
        <f t="shared" si="25"/>
        <v>247135</v>
      </c>
      <c r="I97" s="92">
        <f t="shared" si="25"/>
        <v>14072</v>
      </c>
      <c r="J97" s="92">
        <f t="shared" si="25"/>
        <v>233310</v>
      </c>
      <c r="K97" s="92">
        <f t="shared" si="25"/>
        <v>0</v>
      </c>
      <c r="L97" s="236">
        <f t="shared" si="25"/>
        <v>247382</v>
      </c>
      <c r="M97" s="236">
        <f>M86+M75+M62+M48</f>
        <v>247382</v>
      </c>
      <c r="N97" s="266">
        <f t="shared" si="20"/>
        <v>100</v>
      </c>
    </row>
    <row r="98" spans="1:14" ht="12.75">
      <c r="A98" s="94"/>
      <c r="B98" s="65"/>
      <c r="C98" s="94"/>
      <c r="D98" s="93" t="s">
        <v>124</v>
      </c>
      <c r="E98" s="92">
        <f aca="true" t="shared" si="26" ref="E98:L98">SUM(E90:E97)</f>
        <v>606293</v>
      </c>
      <c r="F98" s="92">
        <f t="shared" si="26"/>
        <v>369882</v>
      </c>
      <c r="G98" s="92">
        <f t="shared" si="26"/>
        <v>0</v>
      </c>
      <c r="H98" s="92">
        <f t="shared" si="26"/>
        <v>976175</v>
      </c>
      <c r="I98" s="92">
        <f t="shared" si="26"/>
        <v>634733</v>
      </c>
      <c r="J98" s="92">
        <f t="shared" si="26"/>
        <v>675958</v>
      </c>
      <c r="K98" s="92">
        <f t="shared" si="26"/>
        <v>0</v>
      </c>
      <c r="L98" s="236">
        <f t="shared" si="26"/>
        <v>1311208</v>
      </c>
      <c r="M98" s="236">
        <f>SUM(M90:M97)</f>
        <v>1286290</v>
      </c>
      <c r="N98" s="266">
        <f t="shared" si="20"/>
        <v>98.09961501150084</v>
      </c>
    </row>
    <row r="99" ht="15">
      <c r="M99" s="4"/>
    </row>
    <row r="100" ht="15">
      <c r="M100" s="4"/>
    </row>
    <row r="101" ht="15">
      <c r="M101" s="4"/>
    </row>
    <row r="102" ht="15">
      <c r="M102" s="4"/>
    </row>
    <row r="103" ht="15">
      <c r="M103" s="4"/>
    </row>
    <row r="104" ht="15">
      <c r="M104" s="4"/>
    </row>
    <row r="105" ht="15">
      <c r="M105" s="4"/>
    </row>
    <row r="106" ht="15">
      <c r="M106" s="4"/>
    </row>
    <row r="107" ht="15">
      <c r="M107" s="4"/>
    </row>
    <row r="108" ht="15">
      <c r="M108" s="4"/>
    </row>
    <row r="109" ht="15">
      <c r="M109" s="4"/>
    </row>
    <row r="110" ht="15">
      <c r="M110" s="4"/>
    </row>
    <row r="111" ht="15">
      <c r="M111" s="4"/>
    </row>
    <row r="112" ht="15">
      <c r="M112" s="4"/>
    </row>
    <row r="113" ht="15">
      <c r="M113" s="4"/>
    </row>
    <row r="114" ht="15">
      <c r="M114" s="4"/>
    </row>
    <row r="115" ht="15">
      <c r="M115" s="4"/>
    </row>
    <row r="116" ht="15">
      <c r="M116" s="4"/>
    </row>
    <row r="117" ht="15">
      <c r="M117" s="4"/>
    </row>
    <row r="118" ht="15">
      <c r="M118" s="4"/>
    </row>
    <row r="119" ht="15">
      <c r="M119" s="4"/>
    </row>
    <row r="120" ht="15">
      <c r="M120" s="4"/>
    </row>
    <row r="121" ht="15">
      <c r="M121" s="4"/>
    </row>
    <row r="122" ht="15">
      <c r="M122" s="4"/>
    </row>
    <row r="123" ht="15">
      <c r="M123" s="4"/>
    </row>
    <row r="124" ht="15">
      <c r="M124" s="4"/>
    </row>
    <row r="125" ht="15">
      <c r="M125" s="4"/>
    </row>
    <row r="126" ht="15">
      <c r="M126" s="4"/>
    </row>
    <row r="127" ht="15">
      <c r="M127" s="4"/>
    </row>
    <row r="128" ht="15">
      <c r="M128" s="4"/>
    </row>
    <row r="129" ht="15">
      <c r="M129" s="4"/>
    </row>
    <row r="130" ht="15">
      <c r="M130" s="4"/>
    </row>
    <row r="131" ht="15">
      <c r="M131" s="4"/>
    </row>
    <row r="132" ht="15">
      <c r="M132" s="4"/>
    </row>
    <row r="133" ht="15">
      <c r="M133" s="4"/>
    </row>
    <row r="134" ht="15">
      <c r="M134" s="4"/>
    </row>
    <row r="135" ht="15">
      <c r="M135" s="4"/>
    </row>
    <row r="136" ht="15">
      <c r="M136" s="4"/>
    </row>
    <row r="137" ht="15">
      <c r="M137" s="4"/>
    </row>
    <row r="138" ht="15">
      <c r="M138" s="4"/>
    </row>
    <row r="139" ht="15">
      <c r="M139" s="4"/>
    </row>
    <row r="140" ht="15">
      <c r="M140" s="4"/>
    </row>
    <row r="141" ht="15">
      <c r="M141" s="4"/>
    </row>
    <row r="142" ht="15">
      <c r="M142" s="4"/>
    </row>
    <row r="143" ht="15">
      <c r="M143" s="4"/>
    </row>
    <row r="144" ht="15">
      <c r="M144" s="4"/>
    </row>
    <row r="145" ht="15">
      <c r="M145" s="4"/>
    </row>
    <row r="146" ht="15">
      <c r="M146" s="4"/>
    </row>
    <row r="147" ht="15">
      <c r="M147" s="4"/>
    </row>
    <row r="148" ht="15">
      <c r="M148" s="4"/>
    </row>
    <row r="149" ht="15">
      <c r="M149" s="4"/>
    </row>
    <row r="150" ht="15">
      <c r="M150" s="4"/>
    </row>
    <row r="151" ht="15">
      <c r="M151" s="4"/>
    </row>
    <row r="152" ht="15">
      <c r="M152" s="4"/>
    </row>
    <row r="153" ht="15">
      <c r="M153" s="4"/>
    </row>
    <row r="154" ht="15">
      <c r="M154" s="4"/>
    </row>
    <row r="155" ht="15">
      <c r="M155" s="4"/>
    </row>
    <row r="156" ht="15">
      <c r="M156" s="4"/>
    </row>
    <row r="157" ht="15">
      <c r="M157" s="4"/>
    </row>
    <row r="158" ht="15">
      <c r="M158" s="4"/>
    </row>
    <row r="159" ht="15">
      <c r="M159" s="4"/>
    </row>
    <row r="160" ht="15">
      <c r="M160" s="4"/>
    </row>
    <row r="161" ht="15">
      <c r="M161" s="4"/>
    </row>
    <row r="162" ht="15">
      <c r="M162" s="4"/>
    </row>
    <row r="163" ht="15">
      <c r="M163" s="4"/>
    </row>
    <row r="164" ht="15">
      <c r="M164" s="4"/>
    </row>
    <row r="165" ht="15">
      <c r="M165" s="4"/>
    </row>
    <row r="166" ht="15">
      <c r="M166" s="4"/>
    </row>
    <row r="167" ht="15">
      <c r="M167" s="4"/>
    </row>
    <row r="168" ht="15">
      <c r="M168" s="4"/>
    </row>
    <row r="169" ht="15">
      <c r="M169" s="4"/>
    </row>
    <row r="170" ht="15">
      <c r="M170" s="4"/>
    </row>
    <row r="171" ht="15">
      <c r="M171" s="4"/>
    </row>
    <row r="172" ht="15">
      <c r="M172" s="4"/>
    </row>
    <row r="173" ht="15">
      <c r="M173" s="4"/>
    </row>
    <row r="174" ht="15">
      <c r="M174" s="4"/>
    </row>
    <row r="175" ht="15">
      <c r="M175" s="4"/>
    </row>
    <row r="176" ht="15">
      <c r="M176" s="4"/>
    </row>
    <row r="177" ht="15">
      <c r="M177" s="4"/>
    </row>
    <row r="178" ht="15">
      <c r="M178" s="4"/>
    </row>
    <row r="179" ht="15">
      <c r="M179" s="4"/>
    </row>
    <row r="180" ht="15">
      <c r="M180" s="4"/>
    </row>
    <row r="181" ht="15">
      <c r="M181" s="4"/>
    </row>
    <row r="182" ht="15">
      <c r="M182" s="4"/>
    </row>
    <row r="183" ht="15">
      <c r="M183" s="4"/>
    </row>
    <row r="184" ht="15">
      <c r="M184" s="4"/>
    </row>
    <row r="185" ht="15">
      <c r="M185" s="4"/>
    </row>
    <row r="186" ht="15">
      <c r="M186" s="4"/>
    </row>
    <row r="187" ht="15">
      <c r="M187" s="4"/>
    </row>
    <row r="188" ht="15">
      <c r="M188" s="4"/>
    </row>
    <row r="189" ht="15">
      <c r="M189" s="4"/>
    </row>
    <row r="190" ht="15">
      <c r="M190" s="4"/>
    </row>
    <row r="191" ht="15">
      <c r="M191" s="4"/>
    </row>
    <row r="192" ht="15">
      <c r="M192" s="4"/>
    </row>
    <row r="193" ht="15">
      <c r="M193" s="4"/>
    </row>
    <row r="194" ht="15">
      <c r="M194" s="4"/>
    </row>
    <row r="195" ht="15">
      <c r="M195" s="4"/>
    </row>
    <row r="196" ht="15">
      <c r="M196" s="4"/>
    </row>
    <row r="197" ht="15">
      <c r="M197" s="4"/>
    </row>
    <row r="198" ht="15">
      <c r="M198" s="4"/>
    </row>
  </sheetData>
  <sheetProtection/>
  <mergeCells count="7">
    <mergeCell ref="A1:N1"/>
    <mergeCell ref="A2:N2"/>
    <mergeCell ref="A3:D3"/>
    <mergeCell ref="A66:D66"/>
    <mergeCell ref="A79:D79"/>
    <mergeCell ref="A4:D4"/>
    <mergeCell ref="A53:D53"/>
  </mergeCells>
  <printOptions headings="1"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5" r:id="rId1"/>
  <headerFooter>
    <oddHeader>&amp;L1/a melléklet a 6/2018. (V.25.) önk. rendelethez ezer Ft
</oddHeader>
  </headerFooter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1"/>
  <sheetViews>
    <sheetView view="pageLayout" zoomScaleNormal="85" workbookViewId="0" topLeftCell="A1">
      <selection activeCell="E15" sqref="E15"/>
    </sheetView>
  </sheetViews>
  <sheetFormatPr defaultColWidth="9.140625" defaultRowHeight="12.75"/>
  <cols>
    <col min="1" max="1" width="7.140625" style="0" customWidth="1"/>
    <col min="2" max="3" width="8.421875" style="0" customWidth="1"/>
    <col min="4" max="4" width="31.00390625" style="0" customWidth="1"/>
    <col min="5" max="5" width="13.8515625" style="0" customWidth="1"/>
    <col min="6" max="6" width="12.421875" style="0" customWidth="1"/>
    <col min="7" max="7" width="10.57421875" style="0" customWidth="1"/>
    <col min="8" max="8" width="15.28125" style="9" customWidth="1"/>
    <col min="9" max="9" width="13.8515625" style="0" customWidth="1"/>
    <col min="10" max="10" width="12.421875" style="0" customWidth="1"/>
    <col min="11" max="11" width="11.7109375" style="0" customWidth="1"/>
    <col min="12" max="12" width="15.28125" style="9" customWidth="1"/>
    <col min="13" max="13" width="10.28125" style="0" customWidth="1"/>
    <col min="14" max="14" width="10.8515625" style="0" customWidth="1"/>
    <col min="15" max="15" width="15.28125" style="0" customWidth="1"/>
  </cols>
  <sheetData>
    <row r="1" spans="1:15" ht="15.75">
      <c r="A1" s="421" t="s">
        <v>172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</row>
    <row r="2" spans="1:16" ht="15.75">
      <c r="A2" s="422" t="s">
        <v>174</v>
      </c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</row>
    <row r="3" spans="1:15" s="7" customFormat="1" ht="90">
      <c r="A3" s="21" t="s">
        <v>15</v>
      </c>
      <c r="B3" s="21" t="s">
        <v>16</v>
      </c>
      <c r="C3" s="21"/>
      <c r="D3" s="21" t="s">
        <v>17</v>
      </c>
      <c r="E3" s="122" t="s">
        <v>158</v>
      </c>
      <c r="F3" s="122" t="s">
        <v>159</v>
      </c>
      <c r="G3" s="122" t="s">
        <v>160</v>
      </c>
      <c r="H3" s="32" t="s">
        <v>2</v>
      </c>
      <c r="I3" s="122" t="s">
        <v>158</v>
      </c>
      <c r="J3" s="122" t="s">
        <v>159</v>
      </c>
      <c r="K3" s="122" t="s">
        <v>160</v>
      </c>
      <c r="L3" s="32" t="s">
        <v>2</v>
      </c>
      <c r="M3" s="240" t="s">
        <v>301</v>
      </c>
      <c r="N3" s="241" t="s">
        <v>304</v>
      </c>
      <c r="O3" s="241" t="s">
        <v>305</v>
      </c>
    </row>
    <row r="4" spans="1:15" ht="12.75">
      <c r="A4" s="123" t="s">
        <v>6</v>
      </c>
      <c r="B4" s="123"/>
      <c r="C4" s="123"/>
      <c r="D4" s="123" t="s">
        <v>14</v>
      </c>
      <c r="E4" s="124">
        <f aca="true" t="shared" si="0" ref="E4:M4">E5+E6+E7+E8+E9</f>
        <v>664394</v>
      </c>
      <c r="F4" s="124">
        <f t="shared" si="0"/>
        <v>267441</v>
      </c>
      <c r="G4" s="124">
        <f t="shared" si="0"/>
        <v>0</v>
      </c>
      <c r="H4" s="124">
        <f t="shared" si="0"/>
        <v>931835</v>
      </c>
      <c r="I4" s="124">
        <f t="shared" si="0"/>
        <v>699785</v>
      </c>
      <c r="J4" s="124">
        <f t="shared" si="0"/>
        <v>365183</v>
      </c>
      <c r="K4" s="124">
        <f t="shared" si="0"/>
        <v>33</v>
      </c>
      <c r="L4" s="124">
        <f t="shared" si="0"/>
        <v>1065001</v>
      </c>
      <c r="M4" s="273">
        <f t="shared" si="0"/>
        <v>806982</v>
      </c>
      <c r="N4" s="266">
        <f>(M4/L4)*100</f>
        <v>75.77288659822855</v>
      </c>
      <c r="O4" s="266">
        <f>(M4/$M$23)*100</f>
        <v>87.2111269614836</v>
      </c>
    </row>
    <row r="5" spans="1:15" ht="12.75">
      <c r="A5" s="1"/>
      <c r="B5" s="6" t="s">
        <v>72</v>
      </c>
      <c r="C5" s="6"/>
      <c r="D5" s="19" t="s">
        <v>3</v>
      </c>
      <c r="E5" s="37">
        <v>163180</v>
      </c>
      <c r="F5" s="37">
        <v>66615</v>
      </c>
      <c r="G5" s="37"/>
      <c r="H5" s="39">
        <f>SUM(E5:G5)</f>
        <v>229795</v>
      </c>
      <c r="I5" s="37">
        <v>166729</v>
      </c>
      <c r="J5" s="37">
        <v>159733</v>
      </c>
      <c r="K5" s="37"/>
      <c r="L5" s="39">
        <f aca="true" t="shared" si="1" ref="L5:L17">SUM(I5:K5)</f>
        <v>326462</v>
      </c>
      <c r="M5" s="2">
        <v>308316</v>
      </c>
      <c r="N5" s="262">
        <f aca="true" t="shared" si="2" ref="N5:N23">(M5/L5)*100</f>
        <v>94.44161954530695</v>
      </c>
      <c r="O5" s="262">
        <f aca="true" t="shared" si="3" ref="O5:O23">(M5/$M$23)*100</f>
        <v>33.3199325638698</v>
      </c>
    </row>
    <row r="6" spans="1:15" ht="25.5">
      <c r="A6" s="1"/>
      <c r="B6" s="6" t="s">
        <v>74</v>
      </c>
      <c r="C6" s="6"/>
      <c r="D6" s="19" t="s">
        <v>73</v>
      </c>
      <c r="E6" s="37">
        <v>38062</v>
      </c>
      <c r="F6" s="37">
        <v>14259</v>
      </c>
      <c r="G6" s="37"/>
      <c r="H6" s="39">
        <f aca="true" t="shared" si="4" ref="H6:H14">SUM(E6:G6)</f>
        <v>52321</v>
      </c>
      <c r="I6" s="37">
        <v>39759</v>
      </c>
      <c r="J6" s="37">
        <v>26562</v>
      </c>
      <c r="K6" s="37"/>
      <c r="L6" s="39">
        <f t="shared" si="1"/>
        <v>66321</v>
      </c>
      <c r="M6" s="2">
        <v>61365</v>
      </c>
      <c r="N6" s="262">
        <f t="shared" si="2"/>
        <v>92.52725381101008</v>
      </c>
      <c r="O6" s="262">
        <f t="shared" si="3"/>
        <v>6.631759823628583</v>
      </c>
    </row>
    <row r="7" spans="1:15" ht="12.75">
      <c r="A7" s="1"/>
      <c r="B7" s="6" t="s">
        <v>75</v>
      </c>
      <c r="C7" s="6"/>
      <c r="D7" s="19" t="s">
        <v>0</v>
      </c>
      <c r="E7" s="37">
        <v>126377</v>
      </c>
      <c r="F7" s="37">
        <v>135497</v>
      </c>
      <c r="G7" s="37"/>
      <c r="H7" s="39">
        <f t="shared" si="4"/>
        <v>261874</v>
      </c>
      <c r="I7" s="37">
        <v>126822</v>
      </c>
      <c r="J7" s="37">
        <v>161373</v>
      </c>
      <c r="K7" s="37"/>
      <c r="L7" s="39">
        <f t="shared" si="1"/>
        <v>288195</v>
      </c>
      <c r="M7" s="2">
        <v>256693</v>
      </c>
      <c r="N7" s="262">
        <f t="shared" si="2"/>
        <v>89.0692066135776</v>
      </c>
      <c r="O7" s="262">
        <f t="shared" si="3"/>
        <v>27.740997708900707</v>
      </c>
    </row>
    <row r="8" spans="1:15" ht="12.75">
      <c r="A8" s="1"/>
      <c r="B8" s="6" t="s">
        <v>76</v>
      </c>
      <c r="C8" s="6"/>
      <c r="D8" s="20" t="s">
        <v>81</v>
      </c>
      <c r="E8" s="37">
        <v>24584</v>
      </c>
      <c r="F8" s="37"/>
      <c r="G8" s="37"/>
      <c r="H8" s="39">
        <f t="shared" si="4"/>
        <v>24584</v>
      </c>
      <c r="I8" s="37">
        <v>13933</v>
      </c>
      <c r="J8" s="37"/>
      <c r="K8" s="37"/>
      <c r="L8" s="39">
        <f t="shared" si="1"/>
        <v>13933</v>
      </c>
      <c r="M8" s="2">
        <v>13933</v>
      </c>
      <c r="N8" s="262">
        <f t="shared" si="2"/>
        <v>100</v>
      </c>
      <c r="O8" s="262">
        <f t="shared" si="3"/>
        <v>1.5057493623827432</v>
      </c>
    </row>
    <row r="9" spans="1:15" ht="12.75">
      <c r="A9" s="1"/>
      <c r="B9" s="6" t="s">
        <v>77</v>
      </c>
      <c r="C9" s="6"/>
      <c r="D9" s="19" t="s">
        <v>82</v>
      </c>
      <c r="E9" s="37">
        <f>E10+E11+E14</f>
        <v>312191</v>
      </c>
      <c r="F9" s="37">
        <f>F10+F11+F14</f>
        <v>51070</v>
      </c>
      <c r="G9" s="37">
        <f>G10+G11+G14</f>
        <v>0</v>
      </c>
      <c r="H9" s="39">
        <f t="shared" si="4"/>
        <v>363261</v>
      </c>
      <c r="I9" s="37">
        <f>I10+I11+I12+I13+I14</f>
        <v>352542</v>
      </c>
      <c r="J9" s="37">
        <f>J10+J11+J12+J13+J14</f>
        <v>17515</v>
      </c>
      <c r="K9" s="37">
        <v>33</v>
      </c>
      <c r="L9" s="39">
        <f t="shared" si="1"/>
        <v>370090</v>
      </c>
      <c r="M9" s="2">
        <f>M10+M11+M12+M13+M14</f>
        <v>166675</v>
      </c>
      <c r="N9" s="262">
        <f t="shared" si="2"/>
        <v>45.03634251128104</v>
      </c>
      <c r="O9" s="262">
        <f t="shared" si="3"/>
        <v>18.01268750270177</v>
      </c>
    </row>
    <row r="10" spans="1:15" ht="35.25" customHeight="1">
      <c r="A10" s="1"/>
      <c r="B10" s="6"/>
      <c r="C10" s="6" t="s">
        <v>84</v>
      </c>
      <c r="D10" s="19" t="s">
        <v>83</v>
      </c>
      <c r="E10" s="37">
        <v>141523</v>
      </c>
      <c r="F10" s="37"/>
      <c r="G10" s="37"/>
      <c r="H10" s="39">
        <f t="shared" si="4"/>
        <v>141523</v>
      </c>
      <c r="I10" s="41">
        <v>147461</v>
      </c>
      <c r="J10" s="41">
        <v>2185</v>
      </c>
      <c r="K10" s="37"/>
      <c r="L10" s="39">
        <f t="shared" si="1"/>
        <v>149646</v>
      </c>
      <c r="M10" s="2">
        <v>149646</v>
      </c>
      <c r="N10" s="262">
        <f t="shared" si="2"/>
        <v>100</v>
      </c>
      <c r="O10" s="262">
        <f t="shared" si="3"/>
        <v>16.17235118661652</v>
      </c>
    </row>
    <row r="11" spans="1:15" ht="45" customHeight="1">
      <c r="A11" s="1"/>
      <c r="B11" s="6"/>
      <c r="C11" s="6" t="s">
        <v>86</v>
      </c>
      <c r="D11" s="20" t="s">
        <v>85</v>
      </c>
      <c r="E11" s="37">
        <v>10826</v>
      </c>
      <c r="F11" s="37">
        <v>6775</v>
      </c>
      <c r="G11" s="37"/>
      <c r="H11" s="39">
        <f t="shared" si="4"/>
        <v>17601</v>
      </c>
      <c r="I11" s="41">
        <v>10826</v>
      </c>
      <c r="J11" s="41">
        <v>2807</v>
      </c>
      <c r="K11" s="37"/>
      <c r="L11" s="39">
        <f t="shared" si="1"/>
        <v>13633</v>
      </c>
      <c r="M11" s="2">
        <v>12788</v>
      </c>
      <c r="N11" s="262">
        <f t="shared" si="2"/>
        <v>93.80180444509647</v>
      </c>
      <c r="O11" s="262">
        <f t="shared" si="3"/>
        <v>1.3820083862879868</v>
      </c>
    </row>
    <row r="12" spans="1:15" ht="12.75">
      <c r="A12" s="1"/>
      <c r="B12" s="6"/>
      <c r="C12" s="6"/>
      <c r="D12" s="20" t="s">
        <v>233</v>
      </c>
      <c r="E12" s="37"/>
      <c r="F12" s="37"/>
      <c r="G12" s="37"/>
      <c r="H12" s="39"/>
      <c r="I12" s="41"/>
      <c r="J12" s="41">
        <v>2819</v>
      </c>
      <c r="K12" s="37"/>
      <c r="L12" s="39">
        <f t="shared" si="1"/>
        <v>2819</v>
      </c>
      <c r="M12" s="2">
        <v>579</v>
      </c>
      <c r="N12" s="262">
        <f t="shared" si="2"/>
        <v>20.539198297268534</v>
      </c>
      <c r="O12" s="262">
        <f t="shared" si="3"/>
        <v>0.06257294773699909</v>
      </c>
    </row>
    <row r="13" spans="1:15" ht="25.5">
      <c r="A13" s="1"/>
      <c r="B13" s="6"/>
      <c r="C13" s="6"/>
      <c r="D13" s="20" t="s">
        <v>234</v>
      </c>
      <c r="E13" s="37"/>
      <c r="F13" s="37"/>
      <c r="G13" s="37"/>
      <c r="H13" s="39"/>
      <c r="I13" s="41">
        <v>3659</v>
      </c>
      <c r="J13" s="41">
        <v>3</v>
      </c>
      <c r="K13" s="37"/>
      <c r="L13" s="39">
        <f t="shared" si="1"/>
        <v>3662</v>
      </c>
      <c r="M13" s="2">
        <v>3662</v>
      </c>
      <c r="N13" s="262">
        <f t="shared" si="2"/>
        <v>100</v>
      </c>
      <c r="O13" s="262">
        <f t="shared" si="3"/>
        <v>0.3957549820602603</v>
      </c>
    </row>
    <row r="14" spans="1:15" ht="12.75">
      <c r="A14" s="1"/>
      <c r="B14" s="6"/>
      <c r="C14" s="6" t="s">
        <v>87</v>
      </c>
      <c r="D14" s="20" t="s">
        <v>88</v>
      </c>
      <c r="E14" s="37">
        <v>159842</v>
      </c>
      <c r="F14" s="37">
        <v>44295</v>
      </c>
      <c r="G14" s="37"/>
      <c r="H14" s="39">
        <f t="shared" si="4"/>
        <v>204137</v>
      </c>
      <c r="I14" s="41">
        <v>190596</v>
      </c>
      <c r="J14" s="41">
        <v>9701</v>
      </c>
      <c r="K14" s="37"/>
      <c r="L14" s="39">
        <f t="shared" si="1"/>
        <v>200297</v>
      </c>
      <c r="M14" s="2"/>
      <c r="N14" s="262">
        <f t="shared" si="2"/>
        <v>0</v>
      </c>
      <c r="O14" s="262">
        <f t="shared" si="3"/>
        <v>0</v>
      </c>
    </row>
    <row r="15" spans="1:15" ht="12.75">
      <c r="A15" s="123" t="s">
        <v>7</v>
      </c>
      <c r="B15" s="126"/>
      <c r="C15" s="126"/>
      <c r="D15" s="127" t="s">
        <v>1</v>
      </c>
      <c r="E15" s="124">
        <f>E16+E17+E18+E20</f>
        <v>1253</v>
      </c>
      <c r="F15" s="124">
        <f>F16+F17+F18</f>
        <v>30990</v>
      </c>
      <c r="G15" s="124">
        <f>G16+G17+G18</f>
        <v>0</v>
      </c>
      <c r="H15" s="124">
        <f>H16+H17+H18</f>
        <v>32243</v>
      </c>
      <c r="I15" s="124">
        <f>I16+I17+I18+I20</f>
        <v>1681</v>
      </c>
      <c r="J15" s="124">
        <f>J16+J17+J18</f>
        <v>232429</v>
      </c>
      <c r="K15" s="124">
        <f>K16+K17+K18</f>
        <v>0</v>
      </c>
      <c r="L15" s="124">
        <f t="shared" si="1"/>
        <v>234110</v>
      </c>
      <c r="M15" s="273">
        <f>M16+M17+M18</f>
        <v>106241</v>
      </c>
      <c r="N15" s="266">
        <f t="shared" si="2"/>
        <v>45.38080389560463</v>
      </c>
      <c r="O15" s="266">
        <f t="shared" si="3"/>
        <v>11.481541520771192</v>
      </c>
    </row>
    <row r="16" spans="1:15" ht="12.75">
      <c r="A16" s="1"/>
      <c r="B16" s="6" t="s">
        <v>78</v>
      </c>
      <c r="C16" s="6"/>
      <c r="D16" s="20" t="s">
        <v>89</v>
      </c>
      <c r="E16" s="37">
        <v>1253</v>
      </c>
      <c r="F16" s="37">
        <v>10000</v>
      </c>
      <c r="G16" s="37"/>
      <c r="H16" s="39">
        <f>SUM(E16:G16)</f>
        <v>11253</v>
      </c>
      <c r="I16" s="37">
        <v>1681</v>
      </c>
      <c r="J16" s="37">
        <v>63501</v>
      </c>
      <c r="K16" s="37"/>
      <c r="L16" s="39">
        <f t="shared" si="1"/>
        <v>65182</v>
      </c>
      <c r="M16" s="2">
        <v>40143</v>
      </c>
      <c r="N16" s="262">
        <f t="shared" si="2"/>
        <v>61.58602068055599</v>
      </c>
      <c r="O16" s="262">
        <f t="shared" si="3"/>
        <v>4.338282972377123</v>
      </c>
    </row>
    <row r="17" spans="1:15" ht="12.75">
      <c r="A17" s="1"/>
      <c r="B17" s="6" t="s">
        <v>79</v>
      </c>
      <c r="C17" s="6"/>
      <c r="D17" s="19" t="s">
        <v>21</v>
      </c>
      <c r="E17" s="37"/>
      <c r="F17" s="37">
        <v>20990</v>
      </c>
      <c r="G17" s="37"/>
      <c r="H17" s="39">
        <f>SUM(E17:G17)</f>
        <v>20990</v>
      </c>
      <c r="I17" s="37"/>
      <c r="J17" s="37">
        <v>128772</v>
      </c>
      <c r="K17" s="37"/>
      <c r="L17" s="39">
        <f t="shared" si="1"/>
        <v>128772</v>
      </c>
      <c r="M17" s="2">
        <v>25942</v>
      </c>
      <c r="N17" s="262">
        <f t="shared" si="2"/>
        <v>20.14568384431398</v>
      </c>
      <c r="O17" s="262">
        <f t="shared" si="3"/>
        <v>2.8035706566377034</v>
      </c>
    </row>
    <row r="18" spans="1:15" ht="12.75">
      <c r="A18" s="1"/>
      <c r="B18" s="6" t="s">
        <v>80</v>
      </c>
      <c r="C18" s="6"/>
      <c r="D18" s="19" t="s">
        <v>90</v>
      </c>
      <c r="E18" s="37">
        <f aca="true" t="shared" si="5" ref="E18:L18">E19+E20</f>
        <v>0</v>
      </c>
      <c r="F18" s="37">
        <f t="shared" si="5"/>
        <v>0</v>
      </c>
      <c r="G18" s="37">
        <f t="shared" si="5"/>
        <v>0</v>
      </c>
      <c r="H18" s="35">
        <f t="shared" si="5"/>
        <v>0</v>
      </c>
      <c r="I18" s="37">
        <f t="shared" si="5"/>
        <v>0</v>
      </c>
      <c r="J18" s="37">
        <f t="shared" si="5"/>
        <v>40156</v>
      </c>
      <c r="K18" s="37">
        <f t="shared" si="5"/>
        <v>0</v>
      </c>
      <c r="L18" s="35">
        <f t="shared" si="5"/>
        <v>40156</v>
      </c>
      <c r="M18" s="2">
        <f>M19</f>
        <v>40156</v>
      </c>
      <c r="N18" s="262">
        <f t="shared" si="2"/>
        <v>100</v>
      </c>
      <c r="O18" s="262">
        <f t="shared" si="3"/>
        <v>4.339687891756365</v>
      </c>
    </row>
    <row r="19" spans="1:15" ht="43.5" customHeight="1">
      <c r="A19" s="1"/>
      <c r="B19" s="6"/>
      <c r="C19" s="6"/>
      <c r="D19" s="19" t="s">
        <v>134</v>
      </c>
      <c r="E19" s="37"/>
      <c r="F19" s="37"/>
      <c r="G19" s="37"/>
      <c r="H19" s="39">
        <f>SUM(E19:G19)</f>
        <v>0</v>
      </c>
      <c r="I19" s="37"/>
      <c r="J19" s="37">
        <v>40156</v>
      </c>
      <c r="K19" s="37"/>
      <c r="L19" s="39">
        <f>SUM(I19:K19)</f>
        <v>40156</v>
      </c>
      <c r="M19" s="2">
        <v>40156</v>
      </c>
      <c r="N19" s="262">
        <f t="shared" si="2"/>
        <v>100</v>
      </c>
      <c r="O19" s="262">
        <f t="shared" si="3"/>
        <v>4.339687891756365</v>
      </c>
    </row>
    <row r="20" spans="1:15" ht="50.25" customHeight="1">
      <c r="A20" s="1"/>
      <c r="B20" s="6"/>
      <c r="C20" s="6" t="s">
        <v>92</v>
      </c>
      <c r="D20" s="19" t="s">
        <v>91</v>
      </c>
      <c r="E20" s="37"/>
      <c r="F20" s="37"/>
      <c r="G20" s="37"/>
      <c r="H20" s="39">
        <f>SUM(E20:G20)</f>
        <v>0</v>
      </c>
      <c r="I20" s="37"/>
      <c r="J20" s="37"/>
      <c r="K20" s="37"/>
      <c r="L20" s="39">
        <f>SUM(I20:K20)</f>
        <v>0</v>
      </c>
      <c r="M20" s="2"/>
      <c r="N20" s="262"/>
      <c r="O20" s="262">
        <f t="shared" si="3"/>
        <v>0</v>
      </c>
    </row>
    <row r="21" spans="1:15" ht="12.75">
      <c r="A21" s="128" t="s">
        <v>8</v>
      </c>
      <c r="B21" s="129"/>
      <c r="C21" s="129"/>
      <c r="D21" s="127" t="s">
        <v>132</v>
      </c>
      <c r="E21" s="124">
        <f aca="true" t="shared" si="6" ref="E21:K21">E22</f>
        <v>12097</v>
      </c>
      <c r="F21" s="124">
        <f t="shared" si="6"/>
        <v>0</v>
      </c>
      <c r="G21" s="124">
        <f t="shared" si="6"/>
        <v>0</v>
      </c>
      <c r="H21" s="124">
        <f t="shared" si="6"/>
        <v>12097</v>
      </c>
      <c r="I21" s="124">
        <f t="shared" si="6"/>
        <v>12097</v>
      </c>
      <c r="J21" s="124">
        <f t="shared" si="6"/>
        <v>0</v>
      </c>
      <c r="K21" s="124">
        <f t="shared" si="6"/>
        <v>0</v>
      </c>
      <c r="L21" s="124">
        <f>SUM(I21:K21)</f>
        <v>12097</v>
      </c>
      <c r="M21" s="273">
        <f>M22</f>
        <v>12097</v>
      </c>
      <c r="N21" s="266">
        <f t="shared" si="2"/>
        <v>100</v>
      </c>
      <c r="O21" s="266">
        <f t="shared" si="3"/>
        <v>1.3073315177452125</v>
      </c>
    </row>
    <row r="22" spans="1:15" ht="25.5">
      <c r="A22" s="1"/>
      <c r="B22" s="6"/>
      <c r="C22" s="6" t="s">
        <v>133</v>
      </c>
      <c r="D22" s="20" t="s">
        <v>235</v>
      </c>
      <c r="E22" s="37">
        <v>12097</v>
      </c>
      <c r="F22" s="37"/>
      <c r="G22" s="37"/>
      <c r="H22" s="39">
        <f>SUM(E22:G22)</f>
        <v>12097</v>
      </c>
      <c r="I22" s="37">
        <v>12097</v>
      </c>
      <c r="J22" s="37"/>
      <c r="K22" s="37"/>
      <c r="L22" s="39">
        <f>SUM(I22:K22)</f>
        <v>12097</v>
      </c>
      <c r="M22" s="2">
        <v>12097</v>
      </c>
      <c r="N22" s="262">
        <f t="shared" si="2"/>
        <v>100</v>
      </c>
      <c r="O22" s="262">
        <f t="shared" si="3"/>
        <v>1.3073315177452125</v>
      </c>
    </row>
    <row r="23" spans="1:15" s="11" customFormat="1" ht="15.75">
      <c r="A23" s="420" t="s">
        <v>2</v>
      </c>
      <c r="B23" s="420"/>
      <c r="C23" s="420"/>
      <c r="D23" s="420"/>
      <c r="E23" s="125">
        <f aca="true" t="shared" si="7" ref="E23:M23">E4+E15+E21</f>
        <v>677744</v>
      </c>
      <c r="F23" s="125">
        <f t="shared" si="7"/>
        <v>298431</v>
      </c>
      <c r="G23" s="125">
        <f t="shared" si="7"/>
        <v>0</v>
      </c>
      <c r="H23" s="125">
        <f t="shared" si="7"/>
        <v>976175</v>
      </c>
      <c r="I23" s="125">
        <f t="shared" si="7"/>
        <v>713563</v>
      </c>
      <c r="J23" s="125">
        <f t="shared" si="7"/>
        <v>597612</v>
      </c>
      <c r="K23" s="125">
        <f t="shared" si="7"/>
        <v>33</v>
      </c>
      <c r="L23" s="125">
        <f t="shared" si="7"/>
        <v>1311208</v>
      </c>
      <c r="M23" s="286">
        <f t="shared" si="7"/>
        <v>925320</v>
      </c>
      <c r="N23" s="266">
        <f t="shared" si="2"/>
        <v>70.5700392309992</v>
      </c>
      <c r="O23" s="266">
        <f t="shared" si="3"/>
        <v>100</v>
      </c>
    </row>
    <row r="24" spans="2:3" ht="15">
      <c r="B24" s="5"/>
      <c r="C24" s="5"/>
    </row>
    <row r="25" spans="8:12" ht="15">
      <c r="H25" s="10"/>
      <c r="L25" s="10"/>
    </row>
    <row r="26" spans="5:12" ht="15">
      <c r="E26" s="4"/>
      <c r="F26" s="4"/>
      <c r="G26" s="4"/>
      <c r="H26" s="10"/>
      <c r="I26" s="4"/>
      <c r="J26" s="4"/>
      <c r="K26" s="4"/>
      <c r="L26" s="10"/>
    </row>
    <row r="33" spans="2:3" ht="15">
      <c r="B33" s="5"/>
      <c r="C33" s="5"/>
    </row>
    <row r="34" spans="2:3" ht="15">
      <c r="B34" s="5"/>
      <c r="C34" s="5"/>
    </row>
    <row r="35" spans="2:3" ht="15">
      <c r="B35" s="5"/>
      <c r="C35" s="5"/>
    </row>
    <row r="36" spans="2:3" ht="15">
      <c r="B36" s="5"/>
      <c r="C36" s="5"/>
    </row>
    <row r="37" spans="2:3" ht="15">
      <c r="B37" s="5"/>
      <c r="C37" s="5"/>
    </row>
    <row r="38" spans="2:3" ht="15">
      <c r="B38" s="5"/>
      <c r="C38" s="5"/>
    </row>
    <row r="39" spans="2:3" ht="15">
      <c r="B39" s="5"/>
      <c r="C39" s="5"/>
    </row>
    <row r="40" spans="2:3" ht="15">
      <c r="B40" s="4"/>
      <c r="C40" s="4"/>
    </row>
    <row r="41" spans="2:3" ht="15">
      <c r="B41" s="4"/>
      <c r="C41" s="4"/>
    </row>
    <row r="42" spans="2:3" ht="15">
      <c r="B42" s="4"/>
      <c r="C42" s="4"/>
    </row>
    <row r="43" spans="2:3" ht="15">
      <c r="B43" s="4"/>
      <c r="C43" s="4"/>
    </row>
    <row r="44" spans="2:3" ht="15">
      <c r="B44" s="4"/>
      <c r="C44" s="4"/>
    </row>
    <row r="45" spans="2:3" ht="15">
      <c r="B45" s="4"/>
      <c r="C45" s="4"/>
    </row>
    <row r="46" spans="2:3" ht="15">
      <c r="B46" s="4"/>
      <c r="C46" s="4"/>
    </row>
    <row r="47" spans="2:3" ht="15">
      <c r="B47" s="4"/>
      <c r="C47" s="4"/>
    </row>
    <row r="48" spans="2:3" ht="15">
      <c r="B48" s="4"/>
      <c r="C48" s="4"/>
    </row>
    <row r="49" spans="2:3" ht="15">
      <c r="B49" s="4"/>
      <c r="C49" s="4"/>
    </row>
    <row r="50" spans="2:3" ht="15">
      <c r="B50" s="4"/>
      <c r="C50" s="4"/>
    </row>
    <row r="51" spans="2:3" ht="15">
      <c r="B51" s="4"/>
      <c r="C51" s="4"/>
    </row>
    <row r="52" spans="2:3" ht="15">
      <c r="B52" s="4"/>
      <c r="C52" s="4"/>
    </row>
    <row r="53" spans="2:3" ht="15">
      <c r="B53" s="4"/>
      <c r="C53" s="4"/>
    </row>
    <row r="54" spans="2:3" ht="15">
      <c r="B54" s="4"/>
      <c r="C54" s="4"/>
    </row>
    <row r="55" spans="2:3" ht="15">
      <c r="B55" s="4"/>
      <c r="C55" s="4"/>
    </row>
    <row r="56" spans="2:3" ht="15">
      <c r="B56" s="4"/>
      <c r="C56" s="4"/>
    </row>
    <row r="57" spans="2:3" ht="15">
      <c r="B57" s="4"/>
      <c r="C57" s="4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  <row r="61" spans="2:3" ht="15">
      <c r="B61" s="4"/>
      <c r="C61" s="4"/>
    </row>
    <row r="62" spans="2:3" ht="15">
      <c r="B62" s="4"/>
      <c r="C62" s="4"/>
    </row>
    <row r="63" spans="2:3" ht="15">
      <c r="B63" s="4"/>
      <c r="C63" s="4"/>
    </row>
    <row r="64" spans="2:3" ht="15">
      <c r="B64" s="4"/>
      <c r="C64" s="4"/>
    </row>
    <row r="65" spans="2:3" ht="15">
      <c r="B65" s="4"/>
      <c r="C65" s="4"/>
    </row>
    <row r="66" spans="2:3" ht="15">
      <c r="B66" s="4"/>
      <c r="C66" s="4"/>
    </row>
    <row r="67" spans="2:3" ht="15">
      <c r="B67" s="4"/>
      <c r="C67" s="4"/>
    </row>
    <row r="68" spans="2:3" ht="15">
      <c r="B68" s="4"/>
      <c r="C68" s="4"/>
    </row>
    <row r="69" spans="2:3" ht="15">
      <c r="B69" s="4"/>
      <c r="C69" s="4"/>
    </row>
    <row r="70" spans="2:3" ht="15">
      <c r="B70" s="4"/>
      <c r="C70" s="4"/>
    </row>
    <row r="71" spans="2:3" ht="15">
      <c r="B71" s="4"/>
      <c r="C71" s="4"/>
    </row>
    <row r="72" spans="2:3" ht="15">
      <c r="B72" s="4"/>
      <c r="C72" s="4"/>
    </row>
    <row r="73" spans="2:3" ht="15">
      <c r="B73" s="4"/>
      <c r="C73" s="4"/>
    </row>
    <row r="74" spans="2:3" ht="15">
      <c r="B74" s="4"/>
      <c r="C74" s="4"/>
    </row>
    <row r="75" spans="2:3" ht="15">
      <c r="B75" s="4"/>
      <c r="C75" s="4"/>
    </row>
    <row r="76" spans="2:3" ht="15">
      <c r="B76" s="4"/>
      <c r="C76" s="4"/>
    </row>
    <row r="77" spans="2:3" ht="15">
      <c r="B77" s="4"/>
      <c r="C77" s="4"/>
    </row>
    <row r="78" spans="2:3" ht="15">
      <c r="B78" s="4"/>
      <c r="C78" s="4"/>
    </row>
    <row r="79" spans="2:3" ht="15">
      <c r="B79" s="4"/>
      <c r="C79" s="4"/>
    </row>
    <row r="80" spans="2:3" ht="15">
      <c r="B80" s="4"/>
      <c r="C80" s="4"/>
    </row>
    <row r="81" spans="2:3" ht="15">
      <c r="B81" s="4"/>
      <c r="C81" s="4"/>
    </row>
    <row r="82" spans="2:3" ht="15">
      <c r="B82" s="4"/>
      <c r="C82" s="4"/>
    </row>
    <row r="83" spans="2:3" ht="15">
      <c r="B83" s="4"/>
      <c r="C83" s="4"/>
    </row>
    <row r="84" spans="2:3" ht="15">
      <c r="B84" s="4"/>
      <c r="C84" s="4"/>
    </row>
    <row r="85" spans="2:3" ht="15">
      <c r="B85" s="4"/>
      <c r="C85" s="4"/>
    </row>
    <row r="86" spans="2:3" ht="15">
      <c r="B86" s="4"/>
      <c r="C86" s="4"/>
    </row>
    <row r="87" spans="2:3" ht="15">
      <c r="B87" s="4"/>
      <c r="C87" s="4"/>
    </row>
    <row r="88" spans="2:3" ht="15">
      <c r="B88" s="4"/>
      <c r="C88" s="4"/>
    </row>
    <row r="89" spans="2:3" ht="15">
      <c r="B89" s="4"/>
      <c r="C89" s="4"/>
    </row>
    <row r="90" spans="2:3" ht="15">
      <c r="B90" s="4"/>
      <c r="C90" s="4"/>
    </row>
    <row r="91" spans="2:3" ht="15">
      <c r="B91" s="4"/>
      <c r="C91" s="4"/>
    </row>
    <row r="92" spans="2:3" ht="15">
      <c r="B92" s="4"/>
      <c r="C92" s="4"/>
    </row>
    <row r="93" spans="2:3" ht="15">
      <c r="B93" s="4"/>
      <c r="C93" s="4"/>
    </row>
    <row r="94" spans="2:3" ht="15">
      <c r="B94" s="4"/>
      <c r="C94" s="4"/>
    </row>
    <row r="95" spans="2:3" ht="15">
      <c r="B95" s="4"/>
      <c r="C95" s="4"/>
    </row>
    <row r="96" spans="2:3" ht="15">
      <c r="B96" s="4"/>
      <c r="C96" s="4"/>
    </row>
    <row r="97" spans="2:3" ht="15">
      <c r="B97" s="4"/>
      <c r="C97" s="4"/>
    </row>
    <row r="98" spans="2:3" ht="15">
      <c r="B98" s="4"/>
      <c r="C98" s="4"/>
    </row>
    <row r="99" spans="2:3" ht="15">
      <c r="B99" s="4"/>
      <c r="C99" s="4"/>
    </row>
    <row r="100" spans="2:3" ht="15">
      <c r="B100" s="4"/>
      <c r="C100" s="4"/>
    </row>
    <row r="101" spans="2:3" ht="15">
      <c r="B101" s="4"/>
      <c r="C101" s="4"/>
    </row>
    <row r="102" spans="2:3" ht="15">
      <c r="B102" s="4"/>
      <c r="C102" s="4"/>
    </row>
    <row r="103" spans="2:3" ht="15">
      <c r="B103" s="4"/>
      <c r="C103" s="4"/>
    </row>
    <row r="104" spans="2:3" ht="15">
      <c r="B104" s="4"/>
      <c r="C104" s="4"/>
    </row>
    <row r="105" spans="2:3" ht="15">
      <c r="B105" s="4"/>
      <c r="C105" s="4"/>
    </row>
    <row r="106" spans="2:3" ht="15">
      <c r="B106" s="4"/>
      <c r="C106" s="4"/>
    </row>
    <row r="107" spans="2:3" ht="15">
      <c r="B107" s="4"/>
      <c r="C107" s="4"/>
    </row>
    <row r="108" spans="2:3" ht="15">
      <c r="B108" s="4"/>
      <c r="C108" s="4"/>
    </row>
    <row r="109" spans="2:3" ht="15">
      <c r="B109" s="4"/>
      <c r="C109" s="4"/>
    </row>
    <row r="110" spans="2:3" ht="15">
      <c r="B110" s="4"/>
      <c r="C110" s="4"/>
    </row>
    <row r="111" spans="2:3" ht="15">
      <c r="B111" s="4"/>
      <c r="C111" s="4"/>
    </row>
  </sheetData>
  <sheetProtection/>
  <mergeCells count="3">
    <mergeCell ref="A23:D23"/>
    <mergeCell ref="A1:O1"/>
    <mergeCell ref="A2:P2"/>
  </mergeCells>
  <printOptions headings="1"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8" scale="97" r:id="rId1"/>
  <headerFooter alignWithMargins="0">
    <oddHeader>&amp;L2. melléklet a 6/2018. (V.25.) önk.rendelethez ezer Ft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96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5.421875" style="7" customWidth="1"/>
    <col min="2" max="3" width="4.421875" style="7" customWidth="1"/>
    <col min="4" max="4" width="28.8515625" style="7" customWidth="1"/>
    <col min="5" max="5" width="13.140625" style="7" customWidth="1"/>
    <col min="6" max="6" width="12.00390625" style="7" customWidth="1"/>
    <col min="7" max="7" width="8.00390625" style="7" customWidth="1"/>
    <col min="8" max="8" width="11.421875" style="7" bestFit="1" customWidth="1"/>
    <col min="9" max="9" width="13.140625" style="7" customWidth="1"/>
    <col min="10" max="10" width="12.00390625" style="7" customWidth="1"/>
    <col min="11" max="11" width="8.00390625" style="7" customWidth="1"/>
    <col min="12" max="12" width="11.421875" style="7" customWidth="1"/>
  </cols>
  <sheetData>
    <row r="1" spans="1:14" ht="15.75">
      <c r="A1" s="429" t="s">
        <v>172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</row>
    <row r="2" spans="1:14" ht="15.75">
      <c r="A2" s="416" t="s">
        <v>173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  <c r="M2" s="416"/>
      <c r="N2" s="416"/>
    </row>
    <row r="3" spans="1:12" ht="12.75">
      <c r="A3" s="428" t="s">
        <v>14</v>
      </c>
      <c r="B3" s="428"/>
      <c r="C3" s="428"/>
      <c r="D3" s="428"/>
      <c r="E3"/>
      <c r="F3"/>
      <c r="G3"/>
      <c r="H3"/>
      <c r="I3"/>
      <c r="J3"/>
      <c r="K3"/>
      <c r="L3"/>
    </row>
    <row r="4" spans="1:12" ht="12.75">
      <c r="A4" s="427" t="s">
        <v>109</v>
      </c>
      <c r="B4" s="427"/>
      <c r="C4" s="427"/>
      <c r="D4" s="427"/>
      <c r="E4"/>
      <c r="F4"/>
      <c r="G4"/>
      <c r="H4"/>
      <c r="I4"/>
      <c r="J4"/>
      <c r="K4"/>
      <c r="L4"/>
    </row>
    <row r="5" spans="1:14" ht="56.25">
      <c r="A5" s="89" t="s">
        <v>15</v>
      </c>
      <c r="B5" s="89" t="s">
        <v>16</v>
      </c>
      <c r="C5" s="89"/>
      <c r="D5" s="89" t="s">
        <v>17</v>
      </c>
      <c r="E5" s="67" t="s">
        <v>158</v>
      </c>
      <c r="F5" s="67" t="s">
        <v>159</v>
      </c>
      <c r="G5" s="67" t="s">
        <v>160</v>
      </c>
      <c r="H5" s="67" t="s">
        <v>2</v>
      </c>
      <c r="I5" s="67" t="s">
        <v>158</v>
      </c>
      <c r="J5" s="67" t="s">
        <v>159</v>
      </c>
      <c r="K5" s="67" t="s">
        <v>160</v>
      </c>
      <c r="L5" s="67" t="s">
        <v>256</v>
      </c>
      <c r="M5" s="67" t="s">
        <v>301</v>
      </c>
      <c r="N5" s="67" t="s">
        <v>304</v>
      </c>
    </row>
    <row r="6" spans="1:14" s="69" customFormat="1" ht="18" customHeight="1">
      <c r="A6" s="79" t="s">
        <v>6</v>
      </c>
      <c r="B6" s="79"/>
      <c r="C6" s="79"/>
      <c r="D6" s="79" t="s">
        <v>14</v>
      </c>
      <c r="E6" s="82"/>
      <c r="F6" s="82"/>
      <c r="G6" s="82"/>
      <c r="H6" s="82"/>
      <c r="I6" s="82"/>
      <c r="J6" s="82"/>
      <c r="K6" s="82"/>
      <c r="L6" s="82"/>
      <c r="M6" s="237"/>
      <c r="N6" s="237"/>
    </row>
    <row r="7" spans="1:14" s="69" customFormat="1" ht="19.5" customHeight="1">
      <c r="A7" s="98"/>
      <c r="B7" s="99" t="s">
        <v>72</v>
      </c>
      <c r="C7" s="99"/>
      <c r="D7" s="50" t="s">
        <v>3</v>
      </c>
      <c r="E7" s="100">
        <v>15139</v>
      </c>
      <c r="F7" s="100">
        <v>44218</v>
      </c>
      <c r="G7" s="100"/>
      <c r="H7" s="82">
        <f>SUM(E7:G7)</f>
        <v>59357</v>
      </c>
      <c r="I7" s="100">
        <v>15369</v>
      </c>
      <c r="J7" s="100">
        <v>138089</v>
      </c>
      <c r="K7" s="100"/>
      <c r="L7" s="82">
        <f>SUM(I7:K7)</f>
        <v>153458</v>
      </c>
      <c r="M7" s="100">
        <v>135833</v>
      </c>
      <c r="N7" s="271">
        <f>(M7/L7)*100</f>
        <v>88.51477277170301</v>
      </c>
    </row>
    <row r="8" spans="1:14" s="69" customFormat="1" ht="23.25" customHeight="1">
      <c r="A8" s="98"/>
      <c r="B8" s="99" t="s">
        <v>74</v>
      </c>
      <c r="C8" s="99"/>
      <c r="D8" s="50" t="s">
        <v>73</v>
      </c>
      <c r="E8" s="100">
        <v>3792</v>
      </c>
      <c r="F8" s="100">
        <v>7645</v>
      </c>
      <c r="G8" s="100"/>
      <c r="H8" s="82">
        <f aca="true" t="shared" si="0" ref="H8:H16">SUM(E8:G8)</f>
        <v>11437</v>
      </c>
      <c r="I8" s="100">
        <v>3842</v>
      </c>
      <c r="J8" s="100">
        <v>20572</v>
      </c>
      <c r="K8" s="100"/>
      <c r="L8" s="82">
        <f>SUM(I8:K8)</f>
        <v>24414</v>
      </c>
      <c r="M8" s="100">
        <v>19440</v>
      </c>
      <c r="N8" s="271">
        <f aca="true" t="shared" si="1" ref="N8:N17">(M8/L8)*100</f>
        <v>79.62644384369624</v>
      </c>
    </row>
    <row r="9" spans="1:14" s="69" customFormat="1" ht="24" customHeight="1">
      <c r="A9" s="98"/>
      <c r="B9" s="99" t="s">
        <v>75</v>
      </c>
      <c r="C9" s="99"/>
      <c r="D9" s="50" t="s">
        <v>0</v>
      </c>
      <c r="E9" s="100">
        <v>67923</v>
      </c>
      <c r="F9" s="100">
        <v>36307</v>
      </c>
      <c r="G9" s="100"/>
      <c r="H9" s="82">
        <f t="shared" si="0"/>
        <v>104230</v>
      </c>
      <c r="I9" s="100">
        <v>67030</v>
      </c>
      <c r="J9" s="100">
        <v>56151</v>
      </c>
      <c r="K9" s="100"/>
      <c r="L9" s="82">
        <f>SUM(I9:K9)</f>
        <v>123181</v>
      </c>
      <c r="M9" s="100">
        <v>121561</v>
      </c>
      <c r="N9" s="271">
        <f t="shared" si="1"/>
        <v>98.68486211347529</v>
      </c>
    </row>
    <row r="10" spans="1:14" s="69" customFormat="1" ht="19.5" customHeight="1">
      <c r="A10" s="98"/>
      <c r="B10" s="99" t="s">
        <v>76</v>
      </c>
      <c r="C10" s="99"/>
      <c r="D10" s="50" t="s">
        <v>81</v>
      </c>
      <c r="E10" s="100">
        <v>24584</v>
      </c>
      <c r="F10" s="100"/>
      <c r="G10" s="100"/>
      <c r="H10" s="82">
        <f t="shared" si="0"/>
        <v>24584</v>
      </c>
      <c r="I10" s="100">
        <v>13933</v>
      </c>
      <c r="J10" s="100"/>
      <c r="K10" s="100"/>
      <c r="L10" s="82">
        <f>SUM(I10:K10)</f>
        <v>13933</v>
      </c>
      <c r="M10" s="100">
        <v>13933</v>
      </c>
      <c r="N10" s="271">
        <f t="shared" si="1"/>
        <v>100</v>
      </c>
    </row>
    <row r="11" spans="1:14" s="69" customFormat="1" ht="19.5" customHeight="1">
      <c r="A11" s="98"/>
      <c r="B11" s="99" t="s">
        <v>77</v>
      </c>
      <c r="C11" s="99"/>
      <c r="D11" s="50" t="s">
        <v>82</v>
      </c>
      <c r="E11" s="77">
        <f>E12+E13+E16</f>
        <v>312191</v>
      </c>
      <c r="F11" s="77">
        <f>F12+F13+F16</f>
        <v>51070</v>
      </c>
      <c r="G11" s="77">
        <f>G12+G13+G16</f>
        <v>0</v>
      </c>
      <c r="H11" s="82">
        <f>H12+H13+H16</f>
        <v>363261</v>
      </c>
      <c r="I11" s="77">
        <f>I12+I13+I14+I15+I16</f>
        <v>352542</v>
      </c>
      <c r="J11" s="77">
        <f>J12+J13+J14+J15+J16</f>
        <v>17515</v>
      </c>
      <c r="K11" s="77">
        <f>K12+K13+K14+K15+K16</f>
        <v>0</v>
      </c>
      <c r="L11" s="82">
        <f>L12+L13+L14+L15+L16</f>
        <v>370057</v>
      </c>
      <c r="M11" s="100">
        <f>M12+M13+M14+M15</f>
        <v>166675</v>
      </c>
      <c r="N11" s="271">
        <f t="shared" si="1"/>
        <v>45.04035864745161</v>
      </c>
    </row>
    <row r="12" spans="1:14" s="69" customFormat="1" ht="24" customHeight="1">
      <c r="A12" s="98"/>
      <c r="B12" s="99"/>
      <c r="C12" s="99" t="s">
        <v>84</v>
      </c>
      <c r="D12" s="50" t="s">
        <v>83</v>
      </c>
      <c r="E12" s="77">
        <v>141523</v>
      </c>
      <c r="F12" s="77"/>
      <c r="G12" s="100"/>
      <c r="H12" s="82">
        <f t="shared" si="0"/>
        <v>141523</v>
      </c>
      <c r="I12" s="77">
        <v>147461</v>
      </c>
      <c r="J12" s="77">
        <v>2185</v>
      </c>
      <c r="K12" s="100"/>
      <c r="L12" s="82">
        <f aca="true" t="shared" si="2" ref="L12:L17">SUM(I12:K12)</f>
        <v>149646</v>
      </c>
      <c r="M12" s="100">
        <v>149646</v>
      </c>
      <c r="N12" s="271">
        <f t="shared" si="1"/>
        <v>100</v>
      </c>
    </row>
    <row r="13" spans="1:14" s="69" customFormat="1" ht="25.5" customHeight="1">
      <c r="A13" s="98"/>
      <c r="B13" s="99"/>
      <c r="C13" s="99" t="s">
        <v>86</v>
      </c>
      <c r="D13" s="50" t="s">
        <v>85</v>
      </c>
      <c r="E13" s="77">
        <v>10826</v>
      </c>
      <c r="F13" s="77">
        <v>6775</v>
      </c>
      <c r="G13" s="100"/>
      <c r="H13" s="82">
        <f t="shared" si="0"/>
        <v>17601</v>
      </c>
      <c r="I13" s="77">
        <v>10826</v>
      </c>
      <c r="J13" s="77">
        <v>2807</v>
      </c>
      <c r="K13" s="100"/>
      <c r="L13" s="82">
        <f t="shared" si="2"/>
        <v>13633</v>
      </c>
      <c r="M13" s="100">
        <v>12788</v>
      </c>
      <c r="N13" s="271">
        <f t="shared" si="1"/>
        <v>93.80180444509647</v>
      </c>
    </row>
    <row r="14" spans="1:14" s="69" customFormat="1" ht="25.5" customHeight="1">
      <c r="A14" s="98"/>
      <c r="B14" s="99"/>
      <c r="C14" s="99"/>
      <c r="D14" s="50" t="s">
        <v>233</v>
      </c>
      <c r="E14" s="77"/>
      <c r="F14" s="77"/>
      <c r="G14" s="100"/>
      <c r="H14" s="82"/>
      <c r="I14" s="77"/>
      <c r="J14" s="77">
        <v>2819</v>
      </c>
      <c r="K14" s="100"/>
      <c r="L14" s="82">
        <f t="shared" si="2"/>
        <v>2819</v>
      </c>
      <c r="M14" s="100">
        <v>579</v>
      </c>
      <c r="N14" s="271">
        <f t="shared" si="1"/>
        <v>20.539198297268534</v>
      </c>
    </row>
    <row r="15" spans="1:14" s="69" customFormat="1" ht="25.5" customHeight="1">
      <c r="A15" s="98"/>
      <c r="B15" s="99"/>
      <c r="C15" s="99"/>
      <c r="D15" s="50" t="s">
        <v>234</v>
      </c>
      <c r="E15" s="77"/>
      <c r="F15" s="77"/>
      <c r="G15" s="100"/>
      <c r="H15" s="82"/>
      <c r="I15" s="77">
        <v>3659</v>
      </c>
      <c r="J15" s="77">
        <v>3</v>
      </c>
      <c r="K15" s="100"/>
      <c r="L15" s="82">
        <f t="shared" si="2"/>
        <v>3662</v>
      </c>
      <c r="M15" s="100">
        <v>3662</v>
      </c>
      <c r="N15" s="271">
        <f t="shared" si="1"/>
        <v>100</v>
      </c>
    </row>
    <row r="16" spans="1:14" s="69" customFormat="1" ht="25.5" customHeight="1">
      <c r="A16" s="98"/>
      <c r="B16" s="99"/>
      <c r="C16" s="99" t="s">
        <v>87</v>
      </c>
      <c r="D16" s="50" t="s">
        <v>88</v>
      </c>
      <c r="E16" s="77">
        <v>159842</v>
      </c>
      <c r="F16" s="77">
        <v>44295</v>
      </c>
      <c r="G16" s="100"/>
      <c r="H16" s="82">
        <f t="shared" si="0"/>
        <v>204137</v>
      </c>
      <c r="I16" s="77">
        <v>190596</v>
      </c>
      <c r="J16" s="77">
        <v>9701</v>
      </c>
      <c r="K16" s="100"/>
      <c r="L16" s="82">
        <f t="shared" si="2"/>
        <v>200297</v>
      </c>
      <c r="M16" s="100"/>
      <c r="N16" s="271">
        <f t="shared" si="1"/>
        <v>0</v>
      </c>
    </row>
    <row r="17" spans="1:14" s="38" customFormat="1" ht="19.5" customHeight="1">
      <c r="A17" s="101"/>
      <c r="B17" s="101"/>
      <c r="C17" s="101"/>
      <c r="D17" s="101" t="s">
        <v>125</v>
      </c>
      <c r="E17" s="97">
        <f>E7+E8+E9+E10+E11</f>
        <v>423629</v>
      </c>
      <c r="F17" s="97">
        <f>F7+F8+F9+F10+F11</f>
        <v>139240</v>
      </c>
      <c r="G17" s="97">
        <f>G7+G8+G9+G10+G11</f>
        <v>0</v>
      </c>
      <c r="H17" s="97">
        <f>SUM(E17:G17)</f>
        <v>562869</v>
      </c>
      <c r="I17" s="97">
        <f>I7+I8+I9+I10+I11</f>
        <v>452716</v>
      </c>
      <c r="J17" s="97">
        <f>J7+J8+J9+J10+J11</f>
        <v>232327</v>
      </c>
      <c r="K17" s="97">
        <f>K7+K8+K9+K10+K11</f>
        <v>0</v>
      </c>
      <c r="L17" s="40">
        <f t="shared" si="2"/>
        <v>685043</v>
      </c>
      <c r="M17" s="270">
        <f>M7+M8+M9+M10+M11</f>
        <v>457442</v>
      </c>
      <c r="N17" s="269">
        <f t="shared" si="1"/>
        <v>66.77566225769769</v>
      </c>
    </row>
    <row r="19" spans="1:12" ht="12.75">
      <c r="A19" s="13" t="s">
        <v>122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</row>
    <row r="20" spans="1:14" ht="56.25">
      <c r="A20" s="66" t="s">
        <v>15</v>
      </c>
      <c r="B20" s="66" t="s">
        <v>16</v>
      </c>
      <c r="C20" s="66"/>
      <c r="D20" s="66" t="s">
        <v>17</v>
      </c>
      <c r="E20" s="67" t="s">
        <v>158</v>
      </c>
      <c r="F20" s="67" t="s">
        <v>159</v>
      </c>
      <c r="G20" s="67" t="s">
        <v>160</v>
      </c>
      <c r="H20" s="67" t="s">
        <v>2</v>
      </c>
      <c r="I20" s="67" t="s">
        <v>158</v>
      </c>
      <c r="J20" s="67" t="s">
        <v>159</v>
      </c>
      <c r="K20" s="67" t="s">
        <v>160</v>
      </c>
      <c r="L20" s="67" t="s">
        <v>256</v>
      </c>
      <c r="M20" s="67" t="s">
        <v>301</v>
      </c>
      <c r="N20" s="67" t="s">
        <v>304</v>
      </c>
    </row>
    <row r="21" spans="1:14" ht="12.75">
      <c r="A21" s="79" t="s">
        <v>6</v>
      </c>
      <c r="B21" s="79"/>
      <c r="C21" s="79"/>
      <c r="D21" s="79" t="s">
        <v>14</v>
      </c>
      <c r="E21" s="82"/>
      <c r="F21" s="82"/>
      <c r="G21" s="82"/>
      <c r="H21" s="82"/>
      <c r="I21" s="82"/>
      <c r="J21" s="82"/>
      <c r="K21" s="82"/>
      <c r="L21" s="82"/>
      <c r="M21" s="1"/>
      <c r="N21" s="1"/>
    </row>
    <row r="22" spans="1:14" ht="12.75">
      <c r="A22" s="98"/>
      <c r="B22" s="99" t="s">
        <v>72</v>
      </c>
      <c r="C22" s="99"/>
      <c r="D22" s="50" t="s">
        <v>3</v>
      </c>
      <c r="E22" s="100">
        <v>75211</v>
      </c>
      <c r="F22" s="100">
        <v>12143</v>
      </c>
      <c r="G22" s="100"/>
      <c r="H22" s="82">
        <f>SUM(E22:G22)</f>
        <v>87354</v>
      </c>
      <c r="I22" s="100">
        <v>77776</v>
      </c>
      <c r="J22" s="100">
        <v>12143</v>
      </c>
      <c r="K22" s="100"/>
      <c r="L22" s="82">
        <f>SUM(I22:K22)</f>
        <v>89919</v>
      </c>
      <c r="M22" s="100">
        <v>89759</v>
      </c>
      <c r="N22" s="100">
        <f>(M22/L22)*100</f>
        <v>99.82206207809251</v>
      </c>
    </row>
    <row r="23" spans="1:14" ht="22.5">
      <c r="A23" s="98"/>
      <c r="B23" s="99" t="s">
        <v>74</v>
      </c>
      <c r="C23" s="99"/>
      <c r="D23" s="50" t="s">
        <v>73</v>
      </c>
      <c r="E23" s="100">
        <v>18233</v>
      </c>
      <c r="F23" s="100">
        <v>2793</v>
      </c>
      <c r="G23" s="100"/>
      <c r="H23" s="82">
        <f>SUM(E23:G23)</f>
        <v>21026</v>
      </c>
      <c r="I23" s="100">
        <v>20025</v>
      </c>
      <c r="J23" s="100">
        <v>2793</v>
      </c>
      <c r="K23" s="100"/>
      <c r="L23" s="82">
        <f>SUM(I23:K23)</f>
        <v>22818</v>
      </c>
      <c r="M23" s="100">
        <v>22818</v>
      </c>
      <c r="N23" s="100">
        <f>(M23/L23)*100</f>
        <v>100</v>
      </c>
    </row>
    <row r="24" spans="1:14" ht="12.75">
      <c r="A24" s="98"/>
      <c r="B24" s="99" t="s">
        <v>75</v>
      </c>
      <c r="C24" s="99"/>
      <c r="D24" s="50" t="s">
        <v>0</v>
      </c>
      <c r="E24" s="100">
        <v>10269</v>
      </c>
      <c r="F24" s="100">
        <v>500</v>
      </c>
      <c r="G24" s="100"/>
      <c r="H24" s="82">
        <f>SUM(E24:G24)</f>
        <v>10769</v>
      </c>
      <c r="I24" s="100">
        <v>8264</v>
      </c>
      <c r="J24" s="100">
        <v>500</v>
      </c>
      <c r="K24" s="100"/>
      <c r="L24" s="82">
        <f>SUM(I24:K24)</f>
        <v>8764</v>
      </c>
      <c r="M24" s="100">
        <v>8683</v>
      </c>
      <c r="N24" s="100">
        <f>(M24/L24)*100</f>
        <v>99.07576449109995</v>
      </c>
    </row>
    <row r="25" spans="1:14" ht="12.75">
      <c r="A25" s="101"/>
      <c r="B25" s="101"/>
      <c r="C25" s="101"/>
      <c r="D25" s="101" t="s">
        <v>2</v>
      </c>
      <c r="E25" s="97">
        <f>SUM(E22:E24)</f>
        <v>103713</v>
      </c>
      <c r="F25" s="97">
        <f>SUM(F22:F24)</f>
        <v>15436</v>
      </c>
      <c r="G25" s="97">
        <f>SUM(G22:G24)</f>
        <v>0</v>
      </c>
      <c r="H25" s="97">
        <f>SUM(E25:G25)</f>
        <v>119149</v>
      </c>
      <c r="I25" s="97">
        <f>SUM(I22:I24)</f>
        <v>106065</v>
      </c>
      <c r="J25" s="97">
        <f>SUM(J22:J24)</f>
        <v>15436</v>
      </c>
      <c r="K25" s="97">
        <f>SUM(K22:K24)</f>
        <v>0</v>
      </c>
      <c r="L25" s="82">
        <f>SUM(I25:K25)</f>
        <v>121501</v>
      </c>
      <c r="M25" s="110">
        <f>SUM(M22:M24)</f>
        <v>121260</v>
      </c>
      <c r="N25" s="110">
        <f>(M25/L25)*100</f>
        <v>99.80164772306401</v>
      </c>
    </row>
    <row r="27" spans="1:12" ht="12.75">
      <c r="A27" s="427" t="s">
        <v>113</v>
      </c>
      <c r="B27" s="427"/>
      <c r="C27" s="427"/>
      <c r="D27" s="427"/>
      <c r="E27"/>
      <c r="F27"/>
      <c r="G27"/>
      <c r="H27"/>
      <c r="I27"/>
      <c r="J27"/>
      <c r="K27"/>
      <c r="L27"/>
    </row>
    <row r="28" spans="1:14" ht="56.25">
      <c r="A28" s="89" t="s">
        <v>15</v>
      </c>
      <c r="B28" s="89" t="s">
        <v>16</v>
      </c>
      <c r="C28" s="89"/>
      <c r="D28" s="89" t="s">
        <v>17</v>
      </c>
      <c r="E28" s="67" t="s">
        <v>158</v>
      </c>
      <c r="F28" s="67" t="s">
        <v>159</v>
      </c>
      <c r="G28" s="67" t="s">
        <v>160</v>
      </c>
      <c r="H28" s="67" t="s">
        <v>2</v>
      </c>
      <c r="I28" s="67" t="s">
        <v>158</v>
      </c>
      <c r="J28" s="67" t="s">
        <v>159</v>
      </c>
      <c r="K28" s="67" t="s">
        <v>160</v>
      </c>
      <c r="L28" s="67" t="s">
        <v>256</v>
      </c>
      <c r="M28" s="67" t="s">
        <v>301</v>
      </c>
      <c r="N28" s="67" t="s">
        <v>304</v>
      </c>
    </row>
    <row r="29" spans="1:14" ht="12.75">
      <c r="A29" s="79" t="s">
        <v>6</v>
      </c>
      <c r="B29" s="79"/>
      <c r="C29" s="79"/>
      <c r="D29" s="79" t="s">
        <v>14</v>
      </c>
      <c r="E29" s="82"/>
      <c r="F29" s="82"/>
      <c r="G29" s="82"/>
      <c r="H29" s="82"/>
      <c r="I29" s="82"/>
      <c r="J29" s="82"/>
      <c r="K29" s="82"/>
      <c r="L29" s="82"/>
      <c r="M29" s="1"/>
      <c r="N29" s="1"/>
    </row>
    <row r="30" spans="1:14" ht="12.75">
      <c r="A30" s="98"/>
      <c r="B30" s="99" t="s">
        <v>72</v>
      </c>
      <c r="C30" s="99"/>
      <c r="D30" s="50" t="s">
        <v>3</v>
      </c>
      <c r="E30" s="100">
        <v>64679</v>
      </c>
      <c r="F30" s="100">
        <v>10164</v>
      </c>
      <c r="G30" s="100"/>
      <c r="H30" s="82">
        <f>SUM(E30:G30)</f>
        <v>74843</v>
      </c>
      <c r="I30" s="100">
        <v>65433</v>
      </c>
      <c r="J30" s="100">
        <v>9411</v>
      </c>
      <c r="K30" s="100"/>
      <c r="L30" s="82">
        <f>SUM(I30:K30)</f>
        <v>74844</v>
      </c>
      <c r="M30" s="155">
        <v>74840</v>
      </c>
      <c r="N30" s="256">
        <f>(M30/L30)*100</f>
        <v>99.9946555502111</v>
      </c>
    </row>
    <row r="31" spans="1:14" ht="22.5">
      <c r="A31" s="98"/>
      <c r="B31" s="99" t="s">
        <v>74</v>
      </c>
      <c r="C31" s="99"/>
      <c r="D31" s="50" t="s">
        <v>73</v>
      </c>
      <c r="E31" s="100">
        <v>14223</v>
      </c>
      <c r="F31" s="100">
        <v>3776</v>
      </c>
      <c r="G31" s="100"/>
      <c r="H31" s="82">
        <f>SUM(E31:G31)</f>
        <v>17999</v>
      </c>
      <c r="I31" s="100">
        <v>14078</v>
      </c>
      <c r="J31" s="100">
        <v>3152</v>
      </c>
      <c r="K31" s="100"/>
      <c r="L31" s="82">
        <f>SUM(I31:K31)</f>
        <v>17230</v>
      </c>
      <c r="M31" s="155">
        <v>17230</v>
      </c>
      <c r="N31" s="256">
        <f>(M31/L31)*100</f>
        <v>100</v>
      </c>
    </row>
    <row r="32" spans="1:14" ht="12.75">
      <c r="A32" s="98"/>
      <c r="B32" s="99" t="s">
        <v>75</v>
      </c>
      <c r="C32" s="99"/>
      <c r="D32" s="50" t="s">
        <v>0</v>
      </c>
      <c r="E32" s="100">
        <v>42927</v>
      </c>
      <c r="F32" s="100">
        <v>92290</v>
      </c>
      <c r="G32" s="100"/>
      <c r="H32" s="82">
        <f>SUM(E32:G32)</f>
        <v>135217</v>
      </c>
      <c r="I32" s="100">
        <v>45950</v>
      </c>
      <c r="J32" s="100">
        <v>95905</v>
      </c>
      <c r="K32" s="100"/>
      <c r="L32" s="82">
        <f>SUM(I32:K32)</f>
        <v>141855</v>
      </c>
      <c r="M32" s="155">
        <v>116222</v>
      </c>
      <c r="N32" s="256">
        <f>(M32/L32)*100</f>
        <v>81.93013993162032</v>
      </c>
    </row>
    <row r="33" spans="1:14" ht="12.75">
      <c r="A33" s="98"/>
      <c r="B33" s="99" t="s">
        <v>77</v>
      </c>
      <c r="C33" s="99"/>
      <c r="D33" s="50" t="s">
        <v>82</v>
      </c>
      <c r="E33" s="100"/>
      <c r="F33" s="100"/>
      <c r="G33" s="100"/>
      <c r="H33" s="82">
        <f>SUM(E33:G33)</f>
        <v>0</v>
      </c>
      <c r="I33" s="100"/>
      <c r="J33" s="100"/>
      <c r="K33" s="100"/>
      <c r="L33" s="82">
        <f>SUM(I33:K33)</f>
        <v>0</v>
      </c>
      <c r="M33" s="155">
        <v>0</v>
      </c>
      <c r="N33" s="256"/>
    </row>
    <row r="34" spans="1:14" ht="12.75">
      <c r="A34" s="101"/>
      <c r="B34" s="101"/>
      <c r="C34" s="101"/>
      <c r="D34" s="101" t="s">
        <v>2</v>
      </c>
      <c r="E34" s="97">
        <f>E30+E31+E32+E33</f>
        <v>121829</v>
      </c>
      <c r="F34" s="97">
        <f>SUM(F30:F33)</f>
        <v>106230</v>
      </c>
      <c r="G34" s="97">
        <f>SUM(G30:G33)</f>
        <v>0</v>
      </c>
      <c r="H34" s="97">
        <f>SUM(E34:G34)</f>
        <v>228059</v>
      </c>
      <c r="I34" s="97">
        <f>I30+I31+I32+I33</f>
        <v>125461</v>
      </c>
      <c r="J34" s="97">
        <f>SUM(J30:J33)</f>
        <v>108468</v>
      </c>
      <c r="K34" s="97">
        <f>SUM(K30:K33)</f>
        <v>0</v>
      </c>
      <c r="L34" s="82">
        <f>SUM(I34:K34)</f>
        <v>233929</v>
      </c>
      <c r="M34" s="238">
        <f>SUM(M30:M33)</f>
        <v>208292</v>
      </c>
      <c r="N34" s="260">
        <f>(M34/L34)*100</f>
        <v>89.04069183384702</v>
      </c>
    </row>
    <row r="36" spans="1:12" ht="12.75">
      <c r="A36" s="427" t="s">
        <v>123</v>
      </c>
      <c r="B36" s="427"/>
      <c r="C36" s="427"/>
      <c r="D36" s="427"/>
      <c r="E36"/>
      <c r="F36"/>
      <c r="G36"/>
      <c r="H36"/>
      <c r="I36"/>
      <c r="J36"/>
      <c r="K36"/>
      <c r="L36"/>
    </row>
    <row r="37" spans="1:14" ht="56.25">
      <c r="A37" s="89" t="s">
        <v>15</v>
      </c>
      <c r="B37" s="89" t="s">
        <v>16</v>
      </c>
      <c r="C37" s="89"/>
      <c r="D37" s="89" t="s">
        <v>17</v>
      </c>
      <c r="E37" s="67" t="s">
        <v>158</v>
      </c>
      <c r="F37" s="67" t="s">
        <v>159</v>
      </c>
      <c r="G37" s="67" t="s">
        <v>160</v>
      </c>
      <c r="H37" s="67" t="s">
        <v>2</v>
      </c>
      <c r="I37" s="67" t="s">
        <v>158</v>
      </c>
      <c r="J37" s="67" t="s">
        <v>159</v>
      </c>
      <c r="K37" s="67" t="s">
        <v>160</v>
      </c>
      <c r="L37" s="227" t="s">
        <v>256</v>
      </c>
      <c r="M37" s="67" t="s">
        <v>301</v>
      </c>
      <c r="N37" s="67" t="s">
        <v>304</v>
      </c>
    </row>
    <row r="38" spans="1:14" ht="12.75">
      <c r="A38" s="79" t="s">
        <v>6</v>
      </c>
      <c r="B38" s="79"/>
      <c r="C38" s="79"/>
      <c r="D38" s="79" t="s">
        <v>14</v>
      </c>
      <c r="E38" s="82"/>
      <c r="F38" s="82"/>
      <c r="G38" s="82"/>
      <c r="H38" s="82"/>
      <c r="I38" s="82"/>
      <c r="J38" s="82"/>
      <c r="K38" s="82"/>
      <c r="L38" s="231"/>
      <c r="M38" s="1"/>
      <c r="N38" s="1"/>
    </row>
    <row r="39" spans="1:14" ht="12.75">
      <c r="A39" s="98"/>
      <c r="B39" s="99" t="s">
        <v>72</v>
      </c>
      <c r="C39" s="99"/>
      <c r="D39" s="50" t="s">
        <v>3</v>
      </c>
      <c r="E39" s="100">
        <v>8151</v>
      </c>
      <c r="F39" s="100">
        <v>90</v>
      </c>
      <c r="G39" s="100"/>
      <c r="H39" s="82">
        <f>SUM(E39:G39)</f>
        <v>8241</v>
      </c>
      <c r="I39" s="100">
        <v>8151</v>
      </c>
      <c r="J39" s="100">
        <v>90</v>
      </c>
      <c r="K39" s="100"/>
      <c r="L39" s="231">
        <f>SUM(I39:K39)</f>
        <v>8241</v>
      </c>
      <c r="M39" s="155">
        <v>7884</v>
      </c>
      <c r="N39" s="256">
        <f>(M39/L39)*100</f>
        <v>95.66800145613396</v>
      </c>
    </row>
    <row r="40" spans="1:14" ht="22.5">
      <c r="A40" s="98"/>
      <c r="B40" s="99" t="s">
        <v>74</v>
      </c>
      <c r="C40" s="99"/>
      <c r="D40" s="50" t="s">
        <v>73</v>
      </c>
      <c r="E40" s="100">
        <v>1814</v>
      </c>
      <c r="F40" s="100">
        <v>45</v>
      </c>
      <c r="G40" s="100"/>
      <c r="H40" s="82">
        <f>SUM(E40:G40)</f>
        <v>1859</v>
      </c>
      <c r="I40" s="100">
        <v>1814</v>
      </c>
      <c r="J40" s="100">
        <v>45</v>
      </c>
      <c r="K40" s="100"/>
      <c r="L40" s="231">
        <f>SUM(I40:K40)</f>
        <v>1859</v>
      </c>
      <c r="M40" s="155">
        <v>1877</v>
      </c>
      <c r="N40" s="256">
        <f>(M40/L40)*100</f>
        <v>100.96826250672405</v>
      </c>
    </row>
    <row r="41" spans="1:14" ht="12.75">
      <c r="A41" s="98"/>
      <c r="B41" s="99" t="s">
        <v>75</v>
      </c>
      <c r="C41" s="99"/>
      <c r="D41" s="50" t="s">
        <v>0</v>
      </c>
      <c r="E41" s="100">
        <v>5258</v>
      </c>
      <c r="F41" s="100">
        <v>6400</v>
      </c>
      <c r="G41" s="100"/>
      <c r="H41" s="82">
        <f>SUM(E41:G41)</f>
        <v>11658</v>
      </c>
      <c r="I41" s="100">
        <v>5578</v>
      </c>
      <c r="J41" s="100">
        <v>8817</v>
      </c>
      <c r="K41" s="100">
        <v>33</v>
      </c>
      <c r="L41" s="231">
        <f>SUM(I41:K41)</f>
        <v>14428</v>
      </c>
      <c r="M41" s="155">
        <v>10227</v>
      </c>
      <c r="N41" s="256">
        <f>(M41/L41)*100</f>
        <v>70.88300526753535</v>
      </c>
    </row>
    <row r="42" spans="1:14" ht="12.75">
      <c r="A42" s="101"/>
      <c r="B42" s="101"/>
      <c r="C42" s="101"/>
      <c r="D42" s="101" t="s">
        <v>2</v>
      </c>
      <c r="E42" s="97">
        <f>SUM(E39:E41)</f>
        <v>15223</v>
      </c>
      <c r="F42" s="97">
        <f>SUM(F39:F41)</f>
        <v>6535</v>
      </c>
      <c r="G42" s="97">
        <f>SUM(G39:G41)</f>
        <v>0</v>
      </c>
      <c r="H42" s="97">
        <f>SUM(E42:G42)</f>
        <v>21758</v>
      </c>
      <c r="I42" s="97">
        <f>SUM(I39:I41)</f>
        <v>15543</v>
      </c>
      <c r="J42" s="97">
        <f>SUM(J39:J41)</f>
        <v>8952</v>
      </c>
      <c r="K42" s="97">
        <f>SUM(K39:K41)</f>
        <v>33</v>
      </c>
      <c r="L42" s="231">
        <f>SUM(I42:K42)</f>
        <v>24528</v>
      </c>
      <c r="M42" s="238">
        <f>SUM(M39:M41)</f>
        <v>19988</v>
      </c>
      <c r="N42" s="260">
        <f>(M42/L42)*100</f>
        <v>81.49054142204827</v>
      </c>
    </row>
    <row r="43" spans="13:14" ht="12.75">
      <c r="M43" s="2"/>
      <c r="N43" s="1"/>
    </row>
    <row r="44" spans="1:14" ht="12.75">
      <c r="A44" s="102"/>
      <c r="B44" s="103" t="s">
        <v>72</v>
      </c>
      <c r="C44" s="102"/>
      <c r="D44" s="103" t="s">
        <v>110</v>
      </c>
      <c r="E44" s="104">
        <f aca="true" t="shared" si="3" ref="E44:H45">E7+E22+E30+E39</f>
        <v>163180</v>
      </c>
      <c r="F44" s="104">
        <f t="shared" si="3"/>
        <v>66615</v>
      </c>
      <c r="G44" s="104">
        <f t="shared" si="3"/>
        <v>0</v>
      </c>
      <c r="H44" s="104">
        <f t="shared" si="3"/>
        <v>229795</v>
      </c>
      <c r="I44" s="104">
        <f aca="true" t="shared" si="4" ref="I44:M45">I7+I22+I30+I39</f>
        <v>166729</v>
      </c>
      <c r="J44" s="104">
        <f t="shared" si="4"/>
        <v>159733</v>
      </c>
      <c r="K44" s="104">
        <f t="shared" si="4"/>
        <v>0</v>
      </c>
      <c r="L44" s="267">
        <f t="shared" si="4"/>
        <v>326462</v>
      </c>
      <c r="M44" s="267">
        <f t="shared" si="4"/>
        <v>308316</v>
      </c>
      <c r="N44" s="273">
        <f aca="true" t="shared" si="5" ref="N44:N49">(M44/L44)*100</f>
        <v>94.44161954530695</v>
      </c>
    </row>
    <row r="45" spans="1:14" ht="12.75">
      <c r="A45" s="102"/>
      <c r="B45" s="103" t="s">
        <v>74</v>
      </c>
      <c r="C45" s="102"/>
      <c r="D45" s="103" t="s">
        <v>111</v>
      </c>
      <c r="E45" s="104">
        <f t="shared" si="3"/>
        <v>38062</v>
      </c>
      <c r="F45" s="104">
        <f t="shared" si="3"/>
        <v>14259</v>
      </c>
      <c r="G45" s="104">
        <f t="shared" si="3"/>
        <v>0</v>
      </c>
      <c r="H45" s="104">
        <f t="shared" si="3"/>
        <v>52321</v>
      </c>
      <c r="I45" s="104">
        <f t="shared" si="4"/>
        <v>39759</v>
      </c>
      <c r="J45" s="104">
        <f t="shared" si="4"/>
        <v>26562</v>
      </c>
      <c r="K45" s="104">
        <f t="shared" si="4"/>
        <v>0</v>
      </c>
      <c r="L45" s="267">
        <f t="shared" si="4"/>
        <v>66321</v>
      </c>
      <c r="M45" s="267">
        <f t="shared" si="4"/>
        <v>61365</v>
      </c>
      <c r="N45" s="273">
        <f t="shared" si="5"/>
        <v>92.52725381101008</v>
      </c>
    </row>
    <row r="46" spans="1:14" ht="12.75">
      <c r="A46" s="102"/>
      <c r="B46" s="103" t="s">
        <v>75</v>
      </c>
      <c r="C46" s="102"/>
      <c r="D46" s="103" t="s">
        <v>0</v>
      </c>
      <c r="E46" s="104">
        <f aca="true" t="shared" si="6" ref="E46:M46">E9+E32+E24+E41</f>
        <v>126377</v>
      </c>
      <c r="F46" s="104">
        <f t="shared" si="6"/>
        <v>135497</v>
      </c>
      <c r="G46" s="104">
        <f t="shared" si="6"/>
        <v>0</v>
      </c>
      <c r="H46" s="104">
        <f t="shared" si="6"/>
        <v>261874</v>
      </c>
      <c r="I46" s="104">
        <f t="shared" si="6"/>
        <v>126822</v>
      </c>
      <c r="J46" s="104">
        <f t="shared" si="6"/>
        <v>161373</v>
      </c>
      <c r="K46" s="104">
        <f t="shared" si="6"/>
        <v>33</v>
      </c>
      <c r="L46" s="267">
        <f t="shared" si="6"/>
        <v>288228</v>
      </c>
      <c r="M46" s="267">
        <f t="shared" si="6"/>
        <v>256693</v>
      </c>
      <c r="N46" s="273">
        <f t="shared" si="5"/>
        <v>89.05900884022371</v>
      </c>
    </row>
    <row r="47" spans="1:14" ht="12.75">
      <c r="A47" s="102"/>
      <c r="B47" s="103" t="s">
        <v>76</v>
      </c>
      <c r="C47" s="102"/>
      <c r="D47" s="103" t="s">
        <v>112</v>
      </c>
      <c r="E47" s="104">
        <f aca="true" t="shared" si="7" ref="E47:M47">E10</f>
        <v>24584</v>
      </c>
      <c r="F47" s="104">
        <f t="shared" si="7"/>
        <v>0</v>
      </c>
      <c r="G47" s="104">
        <f t="shared" si="7"/>
        <v>0</v>
      </c>
      <c r="H47" s="104">
        <f t="shared" si="7"/>
        <v>24584</v>
      </c>
      <c r="I47" s="104">
        <f t="shared" si="7"/>
        <v>13933</v>
      </c>
      <c r="J47" s="104">
        <f t="shared" si="7"/>
        <v>0</v>
      </c>
      <c r="K47" s="104">
        <f t="shared" si="7"/>
        <v>0</v>
      </c>
      <c r="L47" s="267">
        <f t="shared" si="7"/>
        <v>13933</v>
      </c>
      <c r="M47" s="267">
        <f t="shared" si="7"/>
        <v>13933</v>
      </c>
      <c r="N47" s="273">
        <f t="shared" si="5"/>
        <v>100</v>
      </c>
    </row>
    <row r="48" spans="1:14" ht="12.75">
      <c r="A48" s="102"/>
      <c r="B48" s="103" t="s">
        <v>77</v>
      </c>
      <c r="C48" s="102"/>
      <c r="D48" s="103" t="s">
        <v>82</v>
      </c>
      <c r="E48" s="104">
        <f aca="true" t="shared" si="8" ref="E48:M48">E11+E33</f>
        <v>312191</v>
      </c>
      <c r="F48" s="104">
        <f t="shared" si="8"/>
        <v>51070</v>
      </c>
      <c r="G48" s="104">
        <f t="shared" si="8"/>
        <v>0</v>
      </c>
      <c r="H48" s="104">
        <f t="shared" si="8"/>
        <v>363261</v>
      </c>
      <c r="I48" s="104">
        <f t="shared" si="8"/>
        <v>352542</v>
      </c>
      <c r="J48" s="104">
        <f t="shared" si="8"/>
        <v>17515</v>
      </c>
      <c r="K48" s="104">
        <f t="shared" si="8"/>
        <v>0</v>
      </c>
      <c r="L48" s="267">
        <f t="shared" si="8"/>
        <v>370057</v>
      </c>
      <c r="M48" s="267">
        <f t="shared" si="8"/>
        <v>166675</v>
      </c>
      <c r="N48" s="273">
        <f t="shared" si="5"/>
        <v>45.04035864745161</v>
      </c>
    </row>
    <row r="49" spans="1:14" ht="12.75">
      <c r="A49" s="105"/>
      <c r="B49" s="105"/>
      <c r="C49" s="105"/>
      <c r="D49" s="106" t="s">
        <v>126</v>
      </c>
      <c r="E49" s="107">
        <f aca="true" t="shared" si="9" ref="E49:M49">SUM(E44:E48)</f>
        <v>664394</v>
      </c>
      <c r="F49" s="107">
        <f t="shared" si="9"/>
        <v>267441</v>
      </c>
      <c r="G49" s="107">
        <f t="shared" si="9"/>
        <v>0</v>
      </c>
      <c r="H49" s="107">
        <f t="shared" si="9"/>
        <v>931835</v>
      </c>
      <c r="I49" s="107">
        <f t="shared" si="9"/>
        <v>699785</v>
      </c>
      <c r="J49" s="107">
        <f t="shared" si="9"/>
        <v>365183</v>
      </c>
      <c r="K49" s="107">
        <f t="shared" si="9"/>
        <v>33</v>
      </c>
      <c r="L49" s="195">
        <f t="shared" si="9"/>
        <v>1065001</v>
      </c>
      <c r="M49" s="195">
        <f t="shared" si="9"/>
        <v>806982</v>
      </c>
      <c r="N49" s="273">
        <f t="shared" si="5"/>
        <v>75.77288659822855</v>
      </c>
    </row>
    <row r="50" ht="12.75">
      <c r="M50" s="4"/>
    </row>
    <row r="51" spans="1:13" ht="12.75">
      <c r="A51" s="426" t="s">
        <v>1</v>
      </c>
      <c r="B51" s="426"/>
      <c r="C51" s="426"/>
      <c r="D51" s="426"/>
      <c r="E51"/>
      <c r="F51"/>
      <c r="G51"/>
      <c r="H51"/>
      <c r="I51"/>
      <c r="J51"/>
      <c r="K51"/>
      <c r="L51"/>
      <c r="M51" s="4"/>
    </row>
    <row r="52" spans="1:13" ht="12.75">
      <c r="A52" s="427" t="s">
        <v>109</v>
      </c>
      <c r="B52" s="427"/>
      <c r="C52" s="427"/>
      <c r="D52" s="427"/>
      <c r="E52"/>
      <c r="F52"/>
      <c r="G52"/>
      <c r="H52"/>
      <c r="I52"/>
      <c r="J52"/>
      <c r="K52"/>
      <c r="L52"/>
      <c r="M52" s="4"/>
    </row>
    <row r="53" spans="1:14" ht="12.75">
      <c r="A53" s="70" t="s">
        <v>7</v>
      </c>
      <c r="B53" s="108"/>
      <c r="C53" s="108"/>
      <c r="D53" s="72" t="s">
        <v>1</v>
      </c>
      <c r="E53" s="73"/>
      <c r="F53" s="73"/>
      <c r="G53" s="73"/>
      <c r="H53" s="73"/>
      <c r="I53" s="73"/>
      <c r="J53" s="73"/>
      <c r="K53" s="73"/>
      <c r="L53" s="73"/>
      <c r="M53" s="255"/>
      <c r="N53" s="254"/>
    </row>
    <row r="54" spans="1:14" ht="12.75">
      <c r="A54" s="98"/>
      <c r="B54" s="99" t="s">
        <v>78</v>
      </c>
      <c r="C54" s="99"/>
      <c r="D54" s="50" t="s">
        <v>89</v>
      </c>
      <c r="E54" s="100">
        <v>1000</v>
      </c>
      <c r="F54" s="100">
        <v>5000</v>
      </c>
      <c r="G54" s="100"/>
      <c r="H54" s="82">
        <f>SUM(E54:G54)</f>
        <v>6000</v>
      </c>
      <c r="I54" s="100">
        <v>1000</v>
      </c>
      <c r="J54" s="100">
        <v>56434</v>
      </c>
      <c r="K54" s="100"/>
      <c r="L54" s="82">
        <f>SUM(I54:K54)</f>
        <v>57434</v>
      </c>
      <c r="M54" s="248">
        <v>33148</v>
      </c>
      <c r="N54" s="248">
        <f>(M54/L54)*100</f>
        <v>57.71494236863182</v>
      </c>
    </row>
    <row r="55" spans="1:14" ht="12.75">
      <c r="A55" s="98"/>
      <c r="B55" s="99" t="s">
        <v>79</v>
      </c>
      <c r="C55" s="99"/>
      <c r="D55" s="50" t="s">
        <v>21</v>
      </c>
      <c r="E55" s="100"/>
      <c r="F55" s="100">
        <v>20990</v>
      </c>
      <c r="G55" s="100"/>
      <c r="H55" s="82">
        <f>SUM(E55:G55)</f>
        <v>20990</v>
      </c>
      <c r="I55" s="100"/>
      <c r="J55" s="100">
        <v>128772</v>
      </c>
      <c r="K55" s="100"/>
      <c r="L55" s="82">
        <f>SUM(I55:K55)</f>
        <v>128772</v>
      </c>
      <c r="M55" s="248">
        <v>25942</v>
      </c>
      <c r="N55" s="248">
        <f>(M55/L55)*100</f>
        <v>20.14568384431398</v>
      </c>
    </row>
    <row r="56" spans="1:14" ht="12.75">
      <c r="A56" s="98"/>
      <c r="B56" s="99" t="s">
        <v>80</v>
      </c>
      <c r="C56" s="99"/>
      <c r="D56" s="50" t="s">
        <v>90</v>
      </c>
      <c r="E56" s="100"/>
      <c r="F56" s="100"/>
      <c r="G56" s="100"/>
      <c r="H56" s="82">
        <f>SUM(E56:G56)</f>
        <v>0</v>
      </c>
      <c r="I56" s="100"/>
      <c r="J56" s="100">
        <v>40156</v>
      </c>
      <c r="K56" s="100"/>
      <c r="L56" s="82">
        <f>SUM(I56:K56)</f>
        <v>40156</v>
      </c>
      <c r="M56" s="248">
        <v>40156</v>
      </c>
      <c r="N56" s="248">
        <f>(M56/L56)*100</f>
        <v>100</v>
      </c>
    </row>
    <row r="57" spans="1:14" s="3" customFormat="1" ht="12.75">
      <c r="A57" s="109"/>
      <c r="B57" s="109"/>
      <c r="C57" s="109"/>
      <c r="D57" s="109" t="s">
        <v>2</v>
      </c>
      <c r="E57" s="110">
        <f aca="true" t="shared" si="10" ref="E57:M57">SUM(E54:E56)</f>
        <v>1000</v>
      </c>
      <c r="F57" s="110">
        <f t="shared" si="10"/>
        <v>25990</v>
      </c>
      <c r="G57" s="110">
        <f t="shared" si="10"/>
        <v>0</v>
      </c>
      <c r="H57" s="110">
        <f t="shared" si="10"/>
        <v>26990</v>
      </c>
      <c r="I57" s="110">
        <f t="shared" si="10"/>
        <v>1000</v>
      </c>
      <c r="J57" s="110">
        <f t="shared" si="10"/>
        <v>225362</v>
      </c>
      <c r="K57" s="110">
        <f t="shared" si="10"/>
        <v>0</v>
      </c>
      <c r="L57" s="110">
        <f t="shared" si="10"/>
        <v>226362</v>
      </c>
      <c r="M57" s="250">
        <f t="shared" si="10"/>
        <v>99246</v>
      </c>
      <c r="N57" s="248">
        <f>(M57/L57)*100</f>
        <v>43.84393140191375</v>
      </c>
    </row>
    <row r="58" ht="12.75">
      <c r="M58" s="4"/>
    </row>
    <row r="59" spans="1:13" ht="12.75">
      <c r="A59" s="427" t="s">
        <v>122</v>
      </c>
      <c r="B59" s="427"/>
      <c r="C59" s="427"/>
      <c r="D59" s="427"/>
      <c r="E59"/>
      <c r="F59"/>
      <c r="G59"/>
      <c r="H59"/>
      <c r="I59"/>
      <c r="J59"/>
      <c r="K59"/>
      <c r="L59"/>
      <c r="M59" s="4"/>
    </row>
    <row r="60" spans="1:14" ht="12.75">
      <c r="A60" s="70" t="s">
        <v>7</v>
      </c>
      <c r="B60" s="108"/>
      <c r="C60" s="108"/>
      <c r="D60" s="72" t="s">
        <v>1</v>
      </c>
      <c r="E60" s="73"/>
      <c r="F60" s="73"/>
      <c r="G60" s="73"/>
      <c r="H60" s="73"/>
      <c r="I60" s="73"/>
      <c r="J60" s="73"/>
      <c r="K60" s="73"/>
      <c r="L60" s="73"/>
      <c r="M60" s="242"/>
      <c r="N60" s="268"/>
    </row>
    <row r="61" spans="1:14" ht="12.75">
      <c r="A61" s="98"/>
      <c r="B61" s="99" t="s">
        <v>78</v>
      </c>
      <c r="C61" s="99"/>
      <c r="D61" s="50" t="s">
        <v>89</v>
      </c>
      <c r="E61" s="100"/>
      <c r="F61" s="100"/>
      <c r="G61" s="100"/>
      <c r="H61" s="82">
        <f>SUM(E61:G61)</f>
        <v>0</v>
      </c>
      <c r="I61" s="100">
        <v>428</v>
      </c>
      <c r="J61" s="100"/>
      <c r="K61" s="100"/>
      <c r="L61" s="82">
        <f>SUM(I61:K61)</f>
        <v>428</v>
      </c>
      <c r="M61" s="155">
        <v>428</v>
      </c>
      <c r="N61" s="237">
        <f>(M61/L61)*100</f>
        <v>100</v>
      </c>
    </row>
    <row r="62" spans="1:14" ht="12.75">
      <c r="A62" s="109"/>
      <c r="B62" s="109"/>
      <c r="C62" s="109"/>
      <c r="D62" s="109" t="s">
        <v>2</v>
      </c>
      <c r="E62" s="110">
        <f aca="true" t="shared" si="11" ref="E62:K62">SUM(E61:E61)</f>
        <v>0</v>
      </c>
      <c r="F62" s="110">
        <f t="shared" si="11"/>
        <v>0</v>
      </c>
      <c r="G62" s="110">
        <f t="shared" si="11"/>
        <v>0</v>
      </c>
      <c r="H62" s="110">
        <f t="shared" si="11"/>
        <v>0</v>
      </c>
      <c r="I62" s="110">
        <f t="shared" si="11"/>
        <v>428</v>
      </c>
      <c r="J62" s="110">
        <f t="shared" si="11"/>
        <v>0</v>
      </c>
      <c r="K62" s="110">
        <f t="shared" si="11"/>
        <v>0</v>
      </c>
      <c r="L62" s="82">
        <f>SUM(I62:K62)</f>
        <v>428</v>
      </c>
      <c r="M62" s="155">
        <f>SUM(M61)</f>
        <v>428</v>
      </c>
      <c r="N62" s="237">
        <f>(M62/L62)*100</f>
        <v>100</v>
      </c>
    </row>
    <row r="63" spans="1:13" ht="12.75">
      <c r="A63" s="111"/>
      <c r="B63" s="111"/>
      <c r="C63" s="111"/>
      <c r="D63" s="111"/>
      <c r="E63" s="112"/>
      <c r="F63" s="112"/>
      <c r="G63" s="112"/>
      <c r="H63" s="112"/>
      <c r="I63" s="112"/>
      <c r="J63" s="112"/>
      <c r="K63" s="112"/>
      <c r="L63" s="112"/>
      <c r="M63" s="4"/>
    </row>
    <row r="64" spans="1:13" ht="12.75">
      <c r="A64" s="427" t="s">
        <v>113</v>
      </c>
      <c r="B64" s="427"/>
      <c r="C64" s="427"/>
      <c r="D64" s="427"/>
      <c r="E64"/>
      <c r="F64"/>
      <c r="G64"/>
      <c r="H64"/>
      <c r="I64"/>
      <c r="J64"/>
      <c r="K64"/>
      <c r="L64"/>
      <c r="M64" s="4"/>
    </row>
    <row r="65" spans="1:14" ht="12.75">
      <c r="A65" s="70" t="s">
        <v>7</v>
      </c>
      <c r="B65" s="108"/>
      <c r="C65" s="108"/>
      <c r="D65" s="72" t="s">
        <v>1</v>
      </c>
      <c r="E65" s="73"/>
      <c r="F65" s="73"/>
      <c r="G65" s="73"/>
      <c r="H65" s="73"/>
      <c r="I65" s="73"/>
      <c r="J65" s="73"/>
      <c r="K65" s="73"/>
      <c r="L65" s="73"/>
      <c r="M65" s="243"/>
      <c r="N65" s="244"/>
    </row>
    <row r="66" spans="1:14" ht="12.75">
      <c r="A66" s="98"/>
      <c r="B66" s="99" t="s">
        <v>78</v>
      </c>
      <c r="C66" s="99"/>
      <c r="D66" s="50" t="s">
        <v>89</v>
      </c>
      <c r="E66" s="100"/>
      <c r="F66" s="100">
        <v>5000</v>
      </c>
      <c r="G66" s="100"/>
      <c r="H66" s="82">
        <f>SUM(E66:G66)</f>
        <v>5000</v>
      </c>
      <c r="I66" s="100"/>
      <c r="J66" s="100">
        <v>6367</v>
      </c>
      <c r="K66" s="100"/>
      <c r="L66" s="82">
        <f>SUM(I66:K66)</f>
        <v>6367</v>
      </c>
      <c r="M66" s="155">
        <v>6367</v>
      </c>
      <c r="N66" s="237">
        <f>(M66/L66)*100</f>
        <v>100</v>
      </c>
    </row>
    <row r="67" spans="1:14" ht="12.75">
      <c r="A67" s="109"/>
      <c r="B67" s="109"/>
      <c r="C67" s="109"/>
      <c r="D67" s="109" t="s">
        <v>2</v>
      </c>
      <c r="E67" s="110">
        <f aca="true" t="shared" si="12" ref="E67:L67">SUM(E66:E66)</f>
        <v>0</v>
      </c>
      <c r="F67" s="110">
        <f t="shared" si="12"/>
        <v>5000</v>
      </c>
      <c r="G67" s="110">
        <f t="shared" si="12"/>
        <v>0</v>
      </c>
      <c r="H67" s="110">
        <f t="shared" si="12"/>
        <v>5000</v>
      </c>
      <c r="I67" s="110">
        <f t="shared" si="12"/>
        <v>0</v>
      </c>
      <c r="J67" s="110">
        <f t="shared" si="12"/>
        <v>6367</v>
      </c>
      <c r="K67" s="110">
        <f t="shared" si="12"/>
        <v>0</v>
      </c>
      <c r="L67" s="110">
        <f t="shared" si="12"/>
        <v>6367</v>
      </c>
      <c r="M67" s="155">
        <f>SUM(M65:M66)</f>
        <v>6367</v>
      </c>
      <c r="N67" s="237">
        <f>(M67/L67)*100</f>
        <v>100</v>
      </c>
    </row>
    <row r="68" ht="12.75">
      <c r="M68" s="4"/>
    </row>
    <row r="69" spans="1:13" ht="12.75">
      <c r="A69" s="427" t="s">
        <v>123</v>
      </c>
      <c r="B69" s="427"/>
      <c r="C69" s="427"/>
      <c r="D69" s="427"/>
      <c r="E69"/>
      <c r="F69"/>
      <c r="G69"/>
      <c r="H69"/>
      <c r="I69"/>
      <c r="J69"/>
      <c r="K69"/>
      <c r="L69"/>
      <c r="M69" s="4"/>
    </row>
    <row r="70" spans="1:14" ht="12.75">
      <c r="A70" s="70" t="s">
        <v>7</v>
      </c>
      <c r="B70" s="108"/>
      <c r="C70" s="108"/>
      <c r="D70" s="72" t="s">
        <v>1</v>
      </c>
      <c r="E70" s="73"/>
      <c r="F70" s="73"/>
      <c r="G70" s="73"/>
      <c r="H70" s="73"/>
      <c r="I70" s="73"/>
      <c r="J70" s="73"/>
      <c r="K70" s="73"/>
      <c r="L70" s="73"/>
      <c r="M70" s="243"/>
      <c r="N70" s="244"/>
    </row>
    <row r="71" spans="1:14" ht="12.75">
      <c r="A71" s="98"/>
      <c r="B71" s="99" t="s">
        <v>78</v>
      </c>
      <c r="C71" s="99"/>
      <c r="D71" s="50" t="s">
        <v>89</v>
      </c>
      <c r="E71" s="100">
        <v>253</v>
      </c>
      <c r="F71" s="100"/>
      <c r="G71" s="100"/>
      <c r="H71" s="82">
        <f>SUM(E71:G71)</f>
        <v>253</v>
      </c>
      <c r="I71" s="100"/>
      <c r="J71" s="100">
        <v>953</v>
      </c>
      <c r="K71" s="100"/>
      <c r="L71" s="82">
        <f>SUM(I71:K71)</f>
        <v>953</v>
      </c>
      <c r="M71" s="155">
        <v>200</v>
      </c>
      <c r="N71" s="155">
        <f>(M71/L71)*100</f>
        <v>20.98635886673662</v>
      </c>
    </row>
    <row r="72" spans="1:14" ht="12.75">
      <c r="A72" s="109"/>
      <c r="B72" s="109"/>
      <c r="C72" s="109"/>
      <c r="D72" s="109" t="s">
        <v>2</v>
      </c>
      <c r="E72" s="110">
        <f aca="true" t="shared" si="13" ref="E72:L72">SUM(E71:E71)</f>
        <v>253</v>
      </c>
      <c r="F72" s="110">
        <f t="shared" si="13"/>
        <v>0</v>
      </c>
      <c r="G72" s="110">
        <f t="shared" si="13"/>
        <v>0</v>
      </c>
      <c r="H72" s="110">
        <f t="shared" si="13"/>
        <v>253</v>
      </c>
      <c r="I72" s="110">
        <f t="shared" si="13"/>
        <v>0</v>
      </c>
      <c r="J72" s="110">
        <f t="shared" si="13"/>
        <v>953</v>
      </c>
      <c r="K72" s="110">
        <f t="shared" si="13"/>
        <v>0</v>
      </c>
      <c r="L72" s="110">
        <f t="shared" si="13"/>
        <v>953</v>
      </c>
      <c r="M72" s="155">
        <f>SUM(M71)</f>
        <v>200</v>
      </c>
      <c r="N72" s="155">
        <f>(M72/L72)*100</f>
        <v>20.98635886673662</v>
      </c>
    </row>
    <row r="73" ht="12.75">
      <c r="M73" s="4"/>
    </row>
    <row r="74" ht="12.75">
      <c r="M74" s="4"/>
    </row>
    <row r="75" spans="1:14" ht="12.75">
      <c r="A75" s="102"/>
      <c r="B75" s="103" t="s">
        <v>78</v>
      </c>
      <c r="C75" s="102"/>
      <c r="D75" s="102" t="s">
        <v>89</v>
      </c>
      <c r="E75" s="104">
        <f aca="true" t="shared" si="14" ref="E75:L75">E54+E61+E71+E66</f>
        <v>1253</v>
      </c>
      <c r="F75" s="104">
        <f t="shared" si="14"/>
        <v>10000</v>
      </c>
      <c r="G75" s="104">
        <f t="shared" si="14"/>
        <v>0</v>
      </c>
      <c r="H75" s="104">
        <f t="shared" si="14"/>
        <v>11253</v>
      </c>
      <c r="I75" s="104">
        <f t="shared" si="14"/>
        <v>1428</v>
      </c>
      <c r="J75" s="104">
        <f t="shared" si="14"/>
        <v>63754</v>
      </c>
      <c r="K75" s="104">
        <f t="shared" si="14"/>
        <v>0</v>
      </c>
      <c r="L75" s="104">
        <f t="shared" si="14"/>
        <v>65182</v>
      </c>
      <c r="M75" s="104">
        <f>M54+M61+M66+M71</f>
        <v>40143</v>
      </c>
      <c r="N75" s="266">
        <f>(M75/L75)*100</f>
        <v>61.58602068055599</v>
      </c>
    </row>
    <row r="76" spans="1:14" ht="12.75">
      <c r="A76" s="102"/>
      <c r="B76" s="103" t="s">
        <v>79</v>
      </c>
      <c r="C76" s="102"/>
      <c r="D76" s="102" t="s">
        <v>21</v>
      </c>
      <c r="E76" s="104">
        <f aca="true" t="shared" si="15" ref="E76:H77">E55</f>
        <v>0</v>
      </c>
      <c r="F76" s="104">
        <f t="shared" si="15"/>
        <v>20990</v>
      </c>
      <c r="G76" s="104">
        <f t="shared" si="15"/>
        <v>0</v>
      </c>
      <c r="H76" s="104">
        <f t="shared" si="15"/>
        <v>20990</v>
      </c>
      <c r="I76" s="104">
        <f aca="true" t="shared" si="16" ref="I76:M77">I55</f>
        <v>0</v>
      </c>
      <c r="J76" s="104">
        <f t="shared" si="16"/>
        <v>128772</v>
      </c>
      <c r="K76" s="104">
        <f t="shared" si="16"/>
        <v>0</v>
      </c>
      <c r="L76" s="104">
        <f t="shared" si="16"/>
        <v>128772</v>
      </c>
      <c r="M76" s="104">
        <f t="shared" si="16"/>
        <v>25942</v>
      </c>
      <c r="N76" s="266">
        <f>(M76/L76)*100</f>
        <v>20.14568384431398</v>
      </c>
    </row>
    <row r="77" spans="1:14" ht="12.75">
      <c r="A77" s="102"/>
      <c r="B77" s="103" t="s">
        <v>80</v>
      </c>
      <c r="C77" s="102"/>
      <c r="D77" s="113" t="s">
        <v>90</v>
      </c>
      <c r="E77" s="104">
        <f t="shared" si="15"/>
        <v>0</v>
      </c>
      <c r="F77" s="104">
        <f t="shared" si="15"/>
        <v>0</v>
      </c>
      <c r="G77" s="104">
        <f t="shared" si="15"/>
        <v>0</v>
      </c>
      <c r="H77" s="104">
        <f t="shared" si="15"/>
        <v>0</v>
      </c>
      <c r="I77" s="104">
        <f t="shared" si="16"/>
        <v>0</v>
      </c>
      <c r="J77" s="104">
        <f t="shared" si="16"/>
        <v>40156</v>
      </c>
      <c r="K77" s="104">
        <f t="shared" si="16"/>
        <v>0</v>
      </c>
      <c r="L77" s="104">
        <f t="shared" si="16"/>
        <v>40156</v>
      </c>
      <c r="M77" s="104">
        <f t="shared" si="16"/>
        <v>40156</v>
      </c>
      <c r="N77" s="266">
        <f>(M77/L77)*100</f>
        <v>100</v>
      </c>
    </row>
    <row r="78" spans="1:14" ht="12.75">
      <c r="A78" s="115"/>
      <c r="B78" s="115"/>
      <c r="C78" s="115"/>
      <c r="D78" s="130" t="s">
        <v>127</v>
      </c>
      <c r="E78" s="116">
        <f aca="true" t="shared" si="17" ref="E78:M78">SUM(E75:E77)</f>
        <v>1253</v>
      </c>
      <c r="F78" s="116">
        <f t="shared" si="17"/>
        <v>30990</v>
      </c>
      <c r="G78" s="116">
        <f t="shared" si="17"/>
        <v>0</v>
      </c>
      <c r="H78" s="116">
        <f t="shared" si="17"/>
        <v>32243</v>
      </c>
      <c r="I78" s="116">
        <f t="shared" si="17"/>
        <v>1428</v>
      </c>
      <c r="J78" s="116">
        <f t="shared" si="17"/>
        <v>232682</v>
      </c>
      <c r="K78" s="116">
        <f t="shared" si="17"/>
        <v>0</v>
      </c>
      <c r="L78" s="116">
        <f t="shared" si="17"/>
        <v>234110</v>
      </c>
      <c r="M78" s="116">
        <f t="shared" si="17"/>
        <v>106241</v>
      </c>
      <c r="N78" s="266">
        <f>(M78/L78)*100</f>
        <v>45.38080389560463</v>
      </c>
    </row>
    <row r="79" spans="1:13" s="120" customFormat="1" ht="12.75">
      <c r="A79" s="117"/>
      <c r="B79" s="117"/>
      <c r="C79" s="117"/>
      <c r="D79" s="118"/>
      <c r="E79" s="119"/>
      <c r="F79" s="119"/>
      <c r="G79" s="119"/>
      <c r="H79" s="119"/>
      <c r="I79" s="119"/>
      <c r="J79" s="119"/>
      <c r="K79" s="119"/>
      <c r="L79" s="119"/>
      <c r="M79" s="272"/>
    </row>
    <row r="80" spans="1:13" s="120" customFormat="1" ht="12.75">
      <c r="A80" s="426" t="s">
        <v>132</v>
      </c>
      <c r="B80" s="426"/>
      <c r="C80" s="426"/>
      <c r="D80" s="426"/>
      <c r="J80" s="168"/>
      <c r="M80" s="272"/>
    </row>
    <row r="81" spans="1:13" s="120" customFormat="1" ht="12.75">
      <c r="A81" s="427" t="s">
        <v>109</v>
      </c>
      <c r="B81" s="427"/>
      <c r="C81" s="427"/>
      <c r="D81" s="427"/>
      <c r="M81" s="272"/>
    </row>
    <row r="82" spans="1:14" s="120" customFormat="1" ht="12.75">
      <c r="A82" s="70" t="s">
        <v>8</v>
      </c>
      <c r="B82" s="108"/>
      <c r="C82" s="108"/>
      <c r="D82" s="72" t="s">
        <v>132</v>
      </c>
      <c r="E82" s="73"/>
      <c r="F82" s="73"/>
      <c r="G82" s="73"/>
      <c r="H82" s="73"/>
      <c r="I82" s="73"/>
      <c r="J82" s="73"/>
      <c r="K82" s="73"/>
      <c r="L82" s="73"/>
      <c r="M82" s="274"/>
      <c r="N82" s="275"/>
    </row>
    <row r="83" spans="1:14" s="120" customFormat="1" ht="22.5" customHeight="1">
      <c r="A83" s="121"/>
      <c r="B83" s="180" t="s">
        <v>133</v>
      </c>
      <c r="C83" s="121"/>
      <c r="D83" s="50" t="s">
        <v>235</v>
      </c>
      <c r="E83" s="179">
        <v>12097</v>
      </c>
      <c r="F83" s="179"/>
      <c r="G83" s="179"/>
      <c r="H83" s="179">
        <f>SUM(E83:G83)</f>
        <v>12097</v>
      </c>
      <c r="I83" s="179">
        <v>12097</v>
      </c>
      <c r="J83" s="179"/>
      <c r="K83" s="179"/>
      <c r="L83" s="179">
        <f>SUM(I83:K83)</f>
        <v>12097</v>
      </c>
      <c r="M83" s="179">
        <v>12097</v>
      </c>
      <c r="N83" s="180">
        <f>(M83/L83)*100</f>
        <v>100</v>
      </c>
    </row>
    <row r="84" spans="1:14" s="120" customFormat="1" ht="12.75">
      <c r="A84" s="106"/>
      <c r="B84" s="106" t="s">
        <v>133</v>
      </c>
      <c r="C84" s="106"/>
      <c r="D84" s="131" t="s">
        <v>132</v>
      </c>
      <c r="E84" s="107">
        <f>SUM(E83)</f>
        <v>12097</v>
      </c>
      <c r="F84" s="107"/>
      <c r="G84" s="107"/>
      <c r="H84" s="107">
        <f>SUM(E84:G84)</f>
        <v>12097</v>
      </c>
      <c r="I84" s="107">
        <f>SUM(I83)</f>
        <v>12097</v>
      </c>
      <c r="J84" s="107"/>
      <c r="K84" s="107"/>
      <c r="L84" s="107">
        <f>SUM(I84:K84)</f>
        <v>12097</v>
      </c>
      <c r="M84" s="276">
        <f>SUM(M83)</f>
        <v>12097</v>
      </c>
      <c r="N84" s="277">
        <f>(M84/L84)*100</f>
        <v>100</v>
      </c>
    </row>
    <row r="85" spans="1:13" s="120" customFormat="1" ht="12.75">
      <c r="A85" s="117"/>
      <c r="B85" s="117"/>
      <c r="C85" s="117"/>
      <c r="D85" s="118"/>
      <c r="E85" s="119"/>
      <c r="F85" s="119"/>
      <c r="G85" s="119"/>
      <c r="H85" s="119"/>
      <c r="I85" s="119"/>
      <c r="J85" s="119"/>
      <c r="K85" s="119"/>
      <c r="L85" s="119"/>
      <c r="M85" s="272"/>
    </row>
    <row r="86" spans="1:14" ht="25.5" customHeight="1">
      <c r="A86" s="423" t="s">
        <v>131</v>
      </c>
      <c r="B86" s="424"/>
      <c r="C86" s="424"/>
      <c r="D86" s="425"/>
      <c r="E86" s="107">
        <f aca="true" t="shared" si="18" ref="E86:N86">E49+E78+E84</f>
        <v>677744</v>
      </c>
      <c r="F86" s="107">
        <f t="shared" si="18"/>
        <v>298431</v>
      </c>
      <c r="G86" s="107">
        <f t="shared" si="18"/>
        <v>0</v>
      </c>
      <c r="H86" s="107">
        <f t="shared" si="18"/>
        <v>976175</v>
      </c>
      <c r="I86" s="107">
        <f t="shared" si="18"/>
        <v>713310</v>
      </c>
      <c r="J86" s="107">
        <f t="shared" si="18"/>
        <v>597865</v>
      </c>
      <c r="K86" s="107">
        <f t="shared" si="18"/>
        <v>33</v>
      </c>
      <c r="L86" s="107">
        <f t="shared" si="18"/>
        <v>1311208</v>
      </c>
      <c r="M86" s="107">
        <f t="shared" si="18"/>
        <v>925320</v>
      </c>
      <c r="N86" s="107">
        <f t="shared" si="18"/>
        <v>221.15369049383318</v>
      </c>
    </row>
    <row r="88" spans="8:12" ht="12.75">
      <c r="H88" s="114"/>
      <c r="L88" s="114"/>
    </row>
    <row r="91" spans="5:12" ht="12.75">
      <c r="E91"/>
      <c r="F91"/>
      <c r="G91"/>
      <c r="H91"/>
      <c r="I91"/>
      <c r="J91"/>
      <c r="K91"/>
      <c r="L91"/>
    </row>
    <row r="92" spans="5:12" ht="12.75">
      <c r="E92"/>
      <c r="F92"/>
      <c r="G92"/>
      <c r="H92"/>
      <c r="I92"/>
      <c r="J92"/>
      <c r="K92"/>
      <c r="L92"/>
    </row>
    <row r="93" spans="5:12" ht="12.75">
      <c r="E93"/>
      <c r="F93"/>
      <c r="G93"/>
      <c r="H93"/>
      <c r="I93"/>
      <c r="J93"/>
      <c r="K93"/>
      <c r="L93"/>
    </row>
    <row r="94" spans="5:12" ht="12.75">
      <c r="E94"/>
      <c r="F94"/>
      <c r="G94"/>
      <c r="H94"/>
      <c r="I94"/>
      <c r="J94"/>
      <c r="K94"/>
      <c r="L94"/>
    </row>
    <row r="95" spans="5:12" ht="12.75">
      <c r="E95"/>
      <c r="F95"/>
      <c r="G95"/>
      <c r="H95"/>
      <c r="I95"/>
      <c r="J95"/>
      <c r="K95"/>
      <c r="L95"/>
    </row>
    <row r="96" spans="5:12" ht="12.75">
      <c r="E96"/>
      <c r="F96"/>
      <c r="G96"/>
      <c r="H96"/>
      <c r="I96"/>
      <c r="J96"/>
      <c r="K96"/>
      <c r="L96"/>
    </row>
  </sheetData>
  <sheetProtection/>
  <mergeCells count="14">
    <mergeCell ref="A3:D3"/>
    <mergeCell ref="A51:D51"/>
    <mergeCell ref="A4:D4"/>
    <mergeCell ref="A36:D36"/>
    <mergeCell ref="A27:D27"/>
    <mergeCell ref="A1:N1"/>
    <mergeCell ref="A2:N2"/>
    <mergeCell ref="A86:D86"/>
    <mergeCell ref="A80:D80"/>
    <mergeCell ref="A81:D81"/>
    <mergeCell ref="A52:D52"/>
    <mergeCell ref="A59:D59"/>
    <mergeCell ref="A64:D64"/>
    <mergeCell ref="A69:D69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r:id="rId1"/>
  <headerFooter>
    <oddHeader>&amp;L2/a melléklet az 6/2018. (V.25.) önk.rendelethez, ezer Ft
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42"/>
  <sheetViews>
    <sheetView view="pageLayout" workbookViewId="0" topLeftCell="A1">
      <selection activeCell="E15" sqref="E15"/>
    </sheetView>
  </sheetViews>
  <sheetFormatPr defaultColWidth="9.140625" defaultRowHeight="12.75"/>
  <cols>
    <col min="1" max="1" width="7.8515625" style="0" customWidth="1"/>
    <col min="2" max="2" width="6.421875" style="0" customWidth="1"/>
    <col min="3" max="3" width="7.28125" style="0" customWidth="1"/>
    <col min="4" max="4" width="47.421875" style="0" customWidth="1"/>
    <col min="5" max="5" width="9.140625" style="4" customWidth="1"/>
  </cols>
  <sheetData>
    <row r="1" spans="1:7" ht="15.75">
      <c r="A1" s="430" t="s">
        <v>172</v>
      </c>
      <c r="B1" s="430"/>
      <c r="C1" s="430"/>
      <c r="D1" s="430"/>
      <c r="E1" s="430"/>
      <c r="F1" s="430"/>
      <c r="G1" s="430"/>
    </row>
    <row r="2" spans="1:7" ht="15.75">
      <c r="A2" s="431" t="s">
        <v>120</v>
      </c>
      <c r="B2" s="431"/>
      <c r="C2" s="431"/>
      <c r="D2" s="431"/>
      <c r="E2" s="431"/>
      <c r="F2" s="431"/>
      <c r="G2" s="431"/>
    </row>
    <row r="3" spans="1:7" ht="22.5">
      <c r="A3" s="57" t="s">
        <v>18</v>
      </c>
      <c r="B3" s="57" t="s">
        <v>19</v>
      </c>
      <c r="C3" s="57" t="s">
        <v>16</v>
      </c>
      <c r="D3" s="56" t="s">
        <v>17</v>
      </c>
      <c r="E3" s="59" t="s">
        <v>175</v>
      </c>
      <c r="F3" s="59" t="s">
        <v>285</v>
      </c>
      <c r="G3" s="1" t="s">
        <v>301</v>
      </c>
    </row>
    <row r="4" spans="1:7" ht="12.75">
      <c r="A4" s="47" t="s">
        <v>6</v>
      </c>
      <c r="B4" s="47" t="s">
        <v>77</v>
      </c>
      <c r="C4" s="6"/>
      <c r="D4" s="53" t="s">
        <v>82</v>
      </c>
      <c r="E4" s="2"/>
      <c r="F4" s="2"/>
      <c r="G4" s="1"/>
    </row>
    <row r="5" spans="1:7" ht="12.75">
      <c r="A5" s="1"/>
      <c r="B5" s="1"/>
      <c r="C5" s="52" t="s">
        <v>84</v>
      </c>
      <c r="D5" s="64" t="s">
        <v>116</v>
      </c>
      <c r="E5" s="2"/>
      <c r="F5" s="2"/>
      <c r="G5" s="1"/>
    </row>
    <row r="6" spans="1:7" ht="12.75">
      <c r="A6" s="1"/>
      <c r="B6" s="1"/>
      <c r="C6" s="58"/>
      <c r="D6" s="53" t="s">
        <v>155</v>
      </c>
      <c r="E6" s="2">
        <v>195</v>
      </c>
      <c r="F6" s="2">
        <v>195</v>
      </c>
      <c r="G6" s="2">
        <v>195</v>
      </c>
    </row>
    <row r="7" spans="1:7" ht="12.75">
      <c r="A7" s="36"/>
      <c r="B7" s="36"/>
      <c r="C7" s="58"/>
      <c r="D7" s="53" t="s">
        <v>117</v>
      </c>
      <c r="E7" s="37">
        <v>300</v>
      </c>
      <c r="F7" s="2">
        <v>300</v>
      </c>
      <c r="G7" s="2">
        <v>300</v>
      </c>
    </row>
    <row r="8" spans="1:7" ht="12.75">
      <c r="A8" s="1"/>
      <c r="B8" s="1"/>
      <c r="C8" s="6"/>
      <c r="D8" s="51" t="s">
        <v>93</v>
      </c>
      <c r="E8" s="2">
        <v>28620</v>
      </c>
      <c r="F8" s="2">
        <v>30291</v>
      </c>
      <c r="G8" s="2">
        <v>30291</v>
      </c>
    </row>
    <row r="9" spans="1:7" ht="12.75">
      <c r="A9" s="1"/>
      <c r="B9" s="1"/>
      <c r="C9" s="6"/>
      <c r="D9" s="53" t="s">
        <v>136</v>
      </c>
      <c r="E9" s="2">
        <v>112408</v>
      </c>
      <c r="F9" s="2">
        <v>118227</v>
      </c>
      <c r="G9" s="2">
        <v>118227</v>
      </c>
    </row>
    <row r="10" spans="1:7" ht="12.75">
      <c r="A10" s="1"/>
      <c r="B10" s="1"/>
      <c r="C10" s="6"/>
      <c r="D10" s="53" t="s">
        <v>281</v>
      </c>
      <c r="E10" s="2"/>
      <c r="F10" s="2">
        <v>53</v>
      </c>
      <c r="G10" s="2">
        <v>53</v>
      </c>
    </row>
    <row r="11" spans="1:7" ht="12.75">
      <c r="A11" s="1"/>
      <c r="B11" s="1"/>
      <c r="C11" s="6"/>
      <c r="D11" s="61" t="s">
        <v>130</v>
      </c>
      <c r="E11" s="2"/>
      <c r="F11" s="2">
        <v>580</v>
      </c>
      <c r="G11" s="2">
        <v>580</v>
      </c>
    </row>
    <row r="12" spans="1:7" s="184" customFormat="1" ht="12.75">
      <c r="A12" s="1"/>
      <c r="B12" s="1"/>
      <c r="C12" s="6"/>
      <c r="D12" s="169" t="s">
        <v>2</v>
      </c>
      <c r="E12" s="170">
        <f>SUM(E6:E9)</f>
        <v>141523</v>
      </c>
      <c r="F12" s="170">
        <v>149646</v>
      </c>
      <c r="G12" s="288">
        <f>SUM(G6:G11)</f>
        <v>149646</v>
      </c>
    </row>
    <row r="13" spans="1:7" ht="12.75">
      <c r="A13" s="1"/>
      <c r="B13" s="1"/>
      <c r="C13" s="6"/>
      <c r="D13" s="60"/>
      <c r="E13" s="35"/>
      <c r="F13" s="35"/>
      <c r="G13" s="2"/>
    </row>
    <row r="14" spans="1:7" ht="12.75">
      <c r="A14" s="1"/>
      <c r="B14" s="1"/>
      <c r="C14" s="52" t="s">
        <v>86</v>
      </c>
      <c r="D14" s="63" t="s">
        <v>118</v>
      </c>
      <c r="E14" s="2"/>
      <c r="F14" s="2"/>
      <c r="G14" s="2"/>
    </row>
    <row r="15" spans="1:7" ht="25.5">
      <c r="A15" s="36"/>
      <c r="B15" s="36"/>
      <c r="C15" s="58"/>
      <c r="D15" s="61" t="s">
        <v>119</v>
      </c>
      <c r="E15" s="37">
        <v>4580</v>
      </c>
      <c r="F15" s="37">
        <v>4038</v>
      </c>
      <c r="G15" s="2">
        <v>4038</v>
      </c>
    </row>
    <row r="16" spans="1:7" ht="12.75">
      <c r="A16" s="36"/>
      <c r="B16" s="36"/>
      <c r="C16" s="58"/>
      <c r="D16" s="61" t="s">
        <v>176</v>
      </c>
      <c r="E16" s="37">
        <v>4672</v>
      </c>
      <c r="F16" s="37">
        <v>0</v>
      </c>
      <c r="G16" s="2"/>
    </row>
    <row r="17" spans="1:7" ht="25.5">
      <c r="A17" s="36"/>
      <c r="B17" s="36"/>
      <c r="C17" s="58"/>
      <c r="D17" s="61" t="s">
        <v>137</v>
      </c>
      <c r="E17" s="37">
        <v>274</v>
      </c>
      <c r="F17" s="37">
        <v>274</v>
      </c>
      <c r="G17" s="2">
        <v>105</v>
      </c>
    </row>
    <row r="18" spans="1:7" ht="12.75">
      <c r="A18" s="36"/>
      <c r="B18" s="36"/>
      <c r="C18" s="58"/>
      <c r="D18" s="61" t="s">
        <v>177</v>
      </c>
      <c r="E18" s="37">
        <v>1300</v>
      </c>
      <c r="F18" s="37">
        <v>1300</v>
      </c>
      <c r="G18" s="2">
        <v>764</v>
      </c>
    </row>
    <row r="19" spans="1:7" ht="12.75">
      <c r="A19" s="36"/>
      <c r="B19" s="36"/>
      <c r="C19" s="58"/>
      <c r="D19" s="62" t="s">
        <v>2</v>
      </c>
      <c r="E19" s="35">
        <f>SUM(E15:E18)</f>
        <v>10826</v>
      </c>
      <c r="F19" s="35">
        <v>5612</v>
      </c>
      <c r="G19" s="35">
        <f>SUM(G15:G18)</f>
        <v>4907</v>
      </c>
    </row>
    <row r="20" spans="1:7" ht="12.75">
      <c r="A20" s="36"/>
      <c r="B20" s="36"/>
      <c r="C20" s="58"/>
      <c r="D20" s="62"/>
      <c r="E20" s="35"/>
      <c r="F20" s="35"/>
      <c r="G20" s="2"/>
    </row>
    <row r="21" spans="1:7" ht="12.75">
      <c r="A21" s="36"/>
      <c r="B21" s="36"/>
      <c r="C21" s="52" t="s">
        <v>236</v>
      </c>
      <c r="D21" s="62" t="s">
        <v>237</v>
      </c>
      <c r="E21" s="35"/>
      <c r="F21" s="35"/>
      <c r="G21" s="2"/>
    </row>
    <row r="22" spans="1:7" ht="12.75">
      <c r="A22" s="36"/>
      <c r="B22" s="36"/>
      <c r="C22" s="58"/>
      <c r="D22" s="61" t="s">
        <v>282</v>
      </c>
      <c r="E22" s="37"/>
      <c r="F22" s="37">
        <v>709</v>
      </c>
      <c r="G22" s="2">
        <v>709</v>
      </c>
    </row>
    <row r="23" spans="1:7" s="184" customFormat="1" ht="12.75">
      <c r="A23" s="36"/>
      <c r="B23" s="36"/>
      <c r="C23" s="58"/>
      <c r="D23" s="61" t="s">
        <v>283</v>
      </c>
      <c r="E23" s="37"/>
      <c r="F23" s="37">
        <v>2953</v>
      </c>
      <c r="G23" s="287">
        <v>2953</v>
      </c>
    </row>
    <row r="24" spans="1:7" ht="12.75">
      <c r="A24" s="36"/>
      <c r="B24" s="36"/>
      <c r="C24" s="52"/>
      <c r="D24" s="171" t="s">
        <v>2</v>
      </c>
      <c r="E24" s="170"/>
      <c r="F24" s="170">
        <v>3662</v>
      </c>
      <c r="G24" s="35">
        <f>SUM(G22:G23)</f>
        <v>3662</v>
      </c>
    </row>
    <row r="25" spans="1:7" ht="12.75">
      <c r="A25" s="36"/>
      <c r="B25" s="36"/>
      <c r="C25" s="58"/>
      <c r="D25" s="62"/>
      <c r="E25" s="35"/>
      <c r="F25" s="35"/>
      <c r="G25" s="2"/>
    </row>
    <row r="26" spans="1:7" ht="12.75">
      <c r="A26" s="36"/>
      <c r="B26" s="36"/>
      <c r="C26" s="52" t="s">
        <v>236</v>
      </c>
      <c r="D26" s="62" t="s">
        <v>238</v>
      </c>
      <c r="E26" s="35"/>
      <c r="F26" s="35"/>
      <c r="G26" s="2"/>
    </row>
    <row r="27" spans="1:7" s="184" customFormat="1" ht="12.75">
      <c r="A27" s="36"/>
      <c r="B27" s="36"/>
      <c r="C27" s="58"/>
      <c r="D27" s="61" t="s">
        <v>239</v>
      </c>
      <c r="E27" s="35"/>
      <c r="F27" s="35">
        <v>2819</v>
      </c>
      <c r="G27" s="289">
        <v>579</v>
      </c>
    </row>
    <row r="28" spans="1:7" ht="12.75">
      <c r="A28" s="36"/>
      <c r="B28" s="36"/>
      <c r="C28" s="58"/>
      <c r="D28" s="171" t="s">
        <v>2</v>
      </c>
      <c r="E28" s="170"/>
      <c r="F28" s="170">
        <v>2819</v>
      </c>
      <c r="G28" s="35">
        <f>SUM(G27)</f>
        <v>579</v>
      </c>
    </row>
    <row r="29" spans="1:7" ht="12.75">
      <c r="A29" s="36"/>
      <c r="B29" s="36"/>
      <c r="C29" s="58"/>
      <c r="D29" s="62"/>
      <c r="E29" s="35"/>
      <c r="F29" s="35"/>
      <c r="G29" s="2"/>
    </row>
    <row r="30" spans="1:7" ht="12.75">
      <c r="A30" s="36"/>
      <c r="B30" s="36"/>
      <c r="C30" s="52" t="s">
        <v>128</v>
      </c>
      <c r="D30" s="63" t="s">
        <v>118</v>
      </c>
      <c r="E30" s="35"/>
      <c r="F30" s="35"/>
      <c r="G30" s="2"/>
    </row>
    <row r="31" spans="1:7" ht="12.75">
      <c r="A31" s="36"/>
      <c r="B31" s="36"/>
      <c r="C31" s="58"/>
      <c r="D31" s="61" t="s">
        <v>240</v>
      </c>
      <c r="E31" s="37">
        <v>2000</v>
      </c>
      <c r="F31" s="37">
        <v>2000</v>
      </c>
      <c r="G31" s="2">
        <v>2000</v>
      </c>
    </row>
    <row r="32" spans="1:7" ht="12.75">
      <c r="A32" s="36"/>
      <c r="B32" s="36"/>
      <c r="C32" s="58"/>
      <c r="D32" s="61" t="s">
        <v>241</v>
      </c>
      <c r="E32" s="37">
        <v>3000</v>
      </c>
      <c r="F32" s="37">
        <v>3000</v>
      </c>
      <c r="G32" s="2">
        <v>3000</v>
      </c>
    </row>
    <row r="33" spans="1:7" ht="12.75">
      <c r="A33" s="36"/>
      <c r="B33" s="36"/>
      <c r="C33" s="58"/>
      <c r="D33" s="61" t="s">
        <v>242</v>
      </c>
      <c r="E33" s="37">
        <v>500</v>
      </c>
      <c r="F33" s="37">
        <v>500</v>
      </c>
      <c r="G33" s="2">
        <v>500</v>
      </c>
    </row>
    <row r="34" spans="1:7" ht="12.75">
      <c r="A34" s="36"/>
      <c r="B34" s="36"/>
      <c r="C34" s="58"/>
      <c r="D34" s="61" t="s">
        <v>129</v>
      </c>
      <c r="E34" s="37">
        <v>140</v>
      </c>
      <c r="F34" s="37">
        <v>140</v>
      </c>
      <c r="G34" s="2"/>
    </row>
    <row r="35" spans="1:7" ht="12.75">
      <c r="A35" s="36"/>
      <c r="B35" s="36"/>
      <c r="C35" s="58"/>
      <c r="D35" s="61" t="s">
        <v>130</v>
      </c>
      <c r="E35" s="37">
        <v>1135</v>
      </c>
      <c r="F35" s="37">
        <v>0</v>
      </c>
      <c r="G35" s="2"/>
    </row>
    <row r="36" spans="1:7" ht="12.75">
      <c r="A36" s="36"/>
      <c r="B36" s="36"/>
      <c r="C36" s="58"/>
      <c r="D36" s="61" t="s">
        <v>243</v>
      </c>
      <c r="E36" s="37"/>
      <c r="F36" s="37">
        <v>1481</v>
      </c>
      <c r="G36" s="2">
        <v>1481</v>
      </c>
    </row>
    <row r="37" spans="1:7" ht="12.75">
      <c r="A37" s="36"/>
      <c r="B37" s="36"/>
      <c r="C37" s="58"/>
      <c r="D37" s="61" t="s">
        <v>245</v>
      </c>
      <c r="E37" s="37"/>
      <c r="F37" s="37">
        <v>900</v>
      </c>
      <c r="G37" s="2">
        <v>900</v>
      </c>
    </row>
    <row r="38" spans="1:7" ht="12.75">
      <c r="A38" s="36"/>
      <c r="B38" s="36"/>
      <c r="C38" s="58"/>
      <c r="D38" s="62" t="s">
        <v>2</v>
      </c>
      <c r="E38" s="35">
        <f>SUM(E31:E35)</f>
        <v>6775</v>
      </c>
      <c r="F38" s="35">
        <v>8021</v>
      </c>
      <c r="G38" s="2">
        <f>SUM(G30:G37)</f>
        <v>7881</v>
      </c>
    </row>
    <row r="39" spans="1:7" ht="12.75">
      <c r="A39" s="36"/>
      <c r="B39" s="36"/>
      <c r="C39" s="58"/>
      <c r="D39" s="171" t="s">
        <v>178</v>
      </c>
      <c r="E39" s="170">
        <f>E19+E38+E28</f>
        <v>17601</v>
      </c>
      <c r="F39" s="170">
        <v>16452</v>
      </c>
      <c r="G39" s="35">
        <f>G38+G19</f>
        <v>12788</v>
      </c>
    </row>
    <row r="40" spans="1:7" ht="12.75">
      <c r="A40" s="36"/>
      <c r="B40" s="36"/>
      <c r="C40" s="58"/>
      <c r="D40" s="171" t="s">
        <v>290</v>
      </c>
      <c r="E40" s="170"/>
      <c r="F40" s="170">
        <v>33</v>
      </c>
      <c r="G40" s="2"/>
    </row>
    <row r="41" spans="1:7" ht="12.75">
      <c r="A41" s="36"/>
      <c r="B41" s="36"/>
      <c r="C41" s="52" t="s">
        <v>87</v>
      </c>
      <c r="D41" s="171" t="s">
        <v>221</v>
      </c>
      <c r="E41" s="170">
        <v>204137</v>
      </c>
      <c r="F41" s="170">
        <v>200297</v>
      </c>
      <c r="G41" s="2">
        <v>0</v>
      </c>
    </row>
    <row r="42" spans="1:7" ht="12.75">
      <c r="A42" s="65"/>
      <c r="B42" s="65"/>
      <c r="C42" s="132"/>
      <c r="D42" s="133" t="s">
        <v>115</v>
      </c>
      <c r="E42" s="124">
        <f>E12+E19+E38+E41</f>
        <v>363261</v>
      </c>
      <c r="F42" s="124">
        <v>370090</v>
      </c>
      <c r="G42" s="273">
        <f>G12+G24+G28+G39</f>
        <v>166675</v>
      </c>
    </row>
  </sheetData>
  <sheetProtection/>
  <mergeCells count="2">
    <mergeCell ref="A1:G1"/>
    <mergeCell ref="A2:G2"/>
  </mergeCells>
  <printOptions headings="1"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&amp;L3. melléklet az 6/2018. (V.25.)  önk.rendelethez, ezer Ft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"/>
  <sheetViews>
    <sheetView view="pageLayout" workbookViewId="0" topLeftCell="A1">
      <selection activeCell="E15" sqref="E15"/>
    </sheetView>
  </sheetViews>
  <sheetFormatPr defaultColWidth="9.140625" defaultRowHeight="12.75"/>
  <cols>
    <col min="4" max="4" width="33.140625" style="0" customWidth="1"/>
    <col min="7" max="7" width="8.8515625" style="0" customWidth="1"/>
    <col min="8" max="8" width="10.8515625" style="0" customWidth="1"/>
  </cols>
  <sheetData>
    <row r="1" spans="1:8" ht="15.75">
      <c r="A1" s="432" t="s">
        <v>624</v>
      </c>
      <c r="B1" s="432"/>
      <c r="C1" s="432"/>
      <c r="D1" s="432"/>
      <c r="E1" s="432"/>
      <c r="F1" s="432"/>
      <c r="G1" s="432"/>
      <c r="H1" s="432"/>
    </row>
    <row r="2" spans="1:8" ht="15.75">
      <c r="A2" s="431" t="s">
        <v>625</v>
      </c>
      <c r="B2" s="431"/>
      <c r="C2" s="431"/>
      <c r="D2" s="431"/>
      <c r="E2" s="431"/>
      <c r="F2" s="431"/>
      <c r="G2" s="431"/>
      <c r="H2" s="431"/>
    </row>
    <row r="3" spans="1:8" ht="22.5">
      <c r="A3" s="57" t="s">
        <v>18</v>
      </c>
      <c r="B3" s="57" t="s">
        <v>19</v>
      </c>
      <c r="C3" s="57" t="s">
        <v>16</v>
      </c>
      <c r="D3" s="56" t="s">
        <v>17</v>
      </c>
      <c r="E3" s="59" t="s">
        <v>175</v>
      </c>
      <c r="F3" s="59" t="s">
        <v>626</v>
      </c>
      <c r="G3" s="59" t="s">
        <v>301</v>
      </c>
      <c r="H3" s="59" t="s">
        <v>304</v>
      </c>
    </row>
    <row r="4" spans="1:8" ht="19.5" customHeight="1">
      <c r="A4" s="101" t="s">
        <v>7</v>
      </c>
      <c r="B4" s="101" t="s">
        <v>80</v>
      </c>
      <c r="C4" s="370"/>
      <c r="D4" s="27" t="s">
        <v>627</v>
      </c>
      <c r="E4" s="97"/>
      <c r="F4" s="97"/>
      <c r="G4" s="97"/>
      <c r="H4" s="97"/>
    </row>
    <row r="5" spans="1:8" ht="18" customHeight="1">
      <c r="A5" s="371"/>
      <c r="B5" s="371"/>
      <c r="C5" s="370" t="s">
        <v>628</v>
      </c>
      <c r="D5" s="372" t="s">
        <v>90</v>
      </c>
      <c r="E5" s="145"/>
      <c r="F5" s="145"/>
      <c r="G5" s="145"/>
      <c r="H5" s="145"/>
    </row>
    <row r="6" spans="1:8" ht="64.5" customHeight="1">
      <c r="A6" s="371"/>
      <c r="B6" s="371"/>
      <c r="C6" s="373"/>
      <c r="D6" s="374" t="s">
        <v>629</v>
      </c>
      <c r="E6" s="375"/>
      <c r="F6" s="375">
        <v>40156</v>
      </c>
      <c r="G6" s="375">
        <v>40156</v>
      </c>
      <c r="H6" s="375">
        <f>G6/F6*100</f>
        <v>100</v>
      </c>
    </row>
    <row r="7" spans="1:8" ht="12.75">
      <c r="A7" s="376"/>
      <c r="B7" s="376"/>
      <c r="C7" s="377"/>
      <c r="D7" s="127" t="s">
        <v>2</v>
      </c>
      <c r="E7" s="107">
        <f>SUM(E6:E6)</f>
        <v>0</v>
      </c>
      <c r="F7" s="107">
        <v>40156</v>
      </c>
      <c r="G7" s="107">
        <f>SUM(G6:G6)</f>
        <v>40156</v>
      </c>
      <c r="H7" s="107">
        <f>G7/F7*100</f>
        <v>100</v>
      </c>
    </row>
    <row r="11" ht="12.75">
      <c r="F11" s="38" t="s">
        <v>630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horizontalDpi="600" verticalDpi="600" orientation="portrait" paperSize="9" scale="90" r:id="rId1"/>
  <headerFooter>
    <oddHeader>&amp;L4.melléklet a 6/2018. (V.25.) önk.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48"/>
  <sheetViews>
    <sheetView view="pageLayout" workbookViewId="0" topLeftCell="A1">
      <selection activeCell="B6" sqref="B6"/>
    </sheetView>
  </sheetViews>
  <sheetFormatPr defaultColWidth="9.140625" defaultRowHeight="12.75"/>
  <cols>
    <col min="1" max="1" width="19.421875" style="0" customWidth="1"/>
    <col min="2" max="2" width="42.7109375" style="0" customWidth="1"/>
    <col min="4" max="4" width="10.00390625" style="0" customWidth="1"/>
  </cols>
  <sheetData>
    <row r="1" spans="1:5" ht="15.75">
      <c r="A1" s="430" t="s">
        <v>172</v>
      </c>
      <c r="B1" s="430"/>
      <c r="C1" s="430"/>
      <c r="D1" s="430"/>
      <c r="E1" s="430"/>
    </row>
    <row r="2" spans="1:5" ht="15.75">
      <c r="A2" s="433" t="s">
        <v>257</v>
      </c>
      <c r="B2" s="433"/>
      <c r="C2" s="433"/>
      <c r="D2" s="433"/>
      <c r="E2" s="433"/>
    </row>
    <row r="3" spans="1:5" ht="38.25">
      <c r="A3" s="186"/>
      <c r="B3" s="210" t="s">
        <v>95</v>
      </c>
      <c r="C3" s="187" t="s">
        <v>175</v>
      </c>
      <c r="D3" s="188" t="s">
        <v>296</v>
      </c>
      <c r="E3" s="101" t="s">
        <v>301</v>
      </c>
    </row>
    <row r="4" spans="1:5" ht="12.75">
      <c r="A4" s="211" t="s">
        <v>21</v>
      </c>
      <c r="B4" s="212"/>
      <c r="C4" s="162"/>
      <c r="D4" s="189"/>
      <c r="E4" s="1"/>
    </row>
    <row r="5" spans="1:5" ht="12.75">
      <c r="A5" s="213" t="s">
        <v>109</v>
      </c>
      <c r="B5" s="214"/>
      <c r="C5" s="162"/>
      <c r="D5" s="189"/>
      <c r="E5" s="293"/>
    </row>
    <row r="6" spans="1:5" ht="25.5">
      <c r="A6" s="190"/>
      <c r="B6" s="53" t="s">
        <v>258</v>
      </c>
      <c r="C6" s="162">
        <v>20990</v>
      </c>
      <c r="D6" s="189">
        <v>20990</v>
      </c>
      <c r="E6" s="263">
        <v>19941</v>
      </c>
    </row>
    <row r="7" spans="1:5" ht="25.5">
      <c r="A7" s="190"/>
      <c r="B7" s="24" t="s">
        <v>259</v>
      </c>
      <c r="C7" s="41"/>
      <c r="D7" s="189">
        <v>5080</v>
      </c>
      <c r="E7" s="263">
        <v>0</v>
      </c>
    </row>
    <row r="8" spans="1:5" ht="25.5">
      <c r="A8" s="190"/>
      <c r="B8" s="191" t="s">
        <v>247</v>
      </c>
      <c r="C8" s="192"/>
      <c r="D8" s="218">
        <v>96701</v>
      </c>
      <c r="E8" s="263">
        <v>0</v>
      </c>
    </row>
    <row r="9" spans="1:5" ht="12.75">
      <c r="A9" s="190"/>
      <c r="B9" s="191" t="s">
        <v>278</v>
      </c>
      <c r="C9" s="192"/>
      <c r="D9" s="218">
        <v>4780</v>
      </c>
      <c r="E9" s="263">
        <v>4780</v>
      </c>
    </row>
    <row r="10" spans="1:5" ht="12.75">
      <c r="A10" s="190"/>
      <c r="B10" s="191" t="s">
        <v>279</v>
      </c>
      <c r="C10" s="192"/>
      <c r="D10" s="218">
        <v>774</v>
      </c>
      <c r="E10" s="263">
        <v>774</v>
      </c>
    </row>
    <row r="11" spans="1:5" ht="12.75">
      <c r="A11" s="190"/>
      <c r="B11" s="191" t="s">
        <v>280</v>
      </c>
      <c r="C11" s="192"/>
      <c r="D11" s="218">
        <v>447</v>
      </c>
      <c r="E11" s="263">
        <v>447</v>
      </c>
    </row>
    <row r="12" spans="1:5" ht="12.75">
      <c r="A12" s="193" t="s">
        <v>260</v>
      </c>
      <c r="B12" s="193"/>
      <c r="C12" s="194">
        <f>SUM(C6:C7)</f>
        <v>20990</v>
      </c>
      <c r="D12" s="195">
        <f>SUM(D6:D11)</f>
        <v>128772</v>
      </c>
      <c r="E12" s="294">
        <f>SUM(E6:E11)</f>
        <v>25942</v>
      </c>
    </row>
    <row r="13" spans="1:5" ht="12.75">
      <c r="A13" s="213"/>
      <c r="B13" s="215"/>
      <c r="C13" s="7"/>
      <c r="D13" s="189"/>
      <c r="E13" s="263"/>
    </row>
    <row r="14" spans="1:5" ht="12.75">
      <c r="A14" s="211" t="s">
        <v>89</v>
      </c>
      <c r="B14" s="212"/>
      <c r="C14" s="162"/>
      <c r="D14" s="189"/>
      <c r="E14" s="263"/>
    </row>
    <row r="15" spans="1:5" ht="12.75">
      <c r="A15" s="211" t="s">
        <v>109</v>
      </c>
      <c r="B15" s="212"/>
      <c r="C15" s="162"/>
      <c r="D15" s="189"/>
      <c r="E15" s="263"/>
    </row>
    <row r="16" spans="1:5" ht="12.75">
      <c r="A16" s="196"/>
      <c r="B16" s="197" t="s">
        <v>261</v>
      </c>
      <c r="C16" s="162">
        <v>1000</v>
      </c>
      <c r="D16" s="189">
        <v>833</v>
      </c>
      <c r="E16" s="263">
        <v>437</v>
      </c>
    </row>
    <row r="17" spans="1:5" ht="12.75">
      <c r="A17" s="198"/>
      <c r="B17" s="199" t="s">
        <v>262</v>
      </c>
      <c r="C17" s="200">
        <v>5000</v>
      </c>
      <c r="D17" s="189">
        <v>2000</v>
      </c>
      <c r="E17" s="263">
        <v>750</v>
      </c>
    </row>
    <row r="18" spans="1:5" ht="12.75">
      <c r="A18" s="198"/>
      <c r="B18" s="20" t="s">
        <v>232</v>
      </c>
      <c r="C18" s="162"/>
      <c r="D18" s="189">
        <v>6133</v>
      </c>
      <c r="E18" s="263">
        <v>5787</v>
      </c>
    </row>
    <row r="19" spans="1:5" ht="12.75">
      <c r="A19" s="198"/>
      <c r="B19" s="197" t="s">
        <v>263</v>
      </c>
      <c r="C19" s="162"/>
      <c r="D19" s="189">
        <v>0</v>
      </c>
      <c r="E19" s="263"/>
    </row>
    <row r="20" spans="1:5" ht="25.5">
      <c r="A20" s="198"/>
      <c r="B20" s="201" t="s">
        <v>264</v>
      </c>
      <c r="C20" s="162"/>
      <c r="D20" s="189">
        <v>20001</v>
      </c>
      <c r="E20" s="263">
        <v>18939</v>
      </c>
    </row>
    <row r="21" spans="1:5" ht="12.75">
      <c r="A21" s="198"/>
      <c r="B21" s="201" t="s">
        <v>265</v>
      </c>
      <c r="C21" s="49"/>
      <c r="D21" s="290">
        <v>17500</v>
      </c>
      <c r="E21" s="263"/>
    </row>
    <row r="22" spans="1:5" ht="25.5">
      <c r="A22" s="198"/>
      <c r="B22" s="201" t="s">
        <v>246</v>
      </c>
      <c r="C22" s="49"/>
      <c r="D22" s="290">
        <v>7000</v>
      </c>
      <c r="E22" s="263">
        <v>3268</v>
      </c>
    </row>
    <row r="23" spans="1:5" ht="12.75">
      <c r="A23" s="198"/>
      <c r="B23" s="201" t="s">
        <v>266</v>
      </c>
      <c r="C23" s="49"/>
      <c r="D23" s="290">
        <v>967</v>
      </c>
      <c r="E23" s="263">
        <v>967</v>
      </c>
    </row>
    <row r="24" spans="1:5" ht="12.75">
      <c r="A24" s="198"/>
      <c r="B24" s="201" t="s">
        <v>277</v>
      </c>
      <c r="C24" s="49"/>
      <c r="D24" s="290">
        <v>3000</v>
      </c>
      <c r="E24" s="263">
        <v>3000</v>
      </c>
    </row>
    <row r="25" spans="1:5" ht="12.75">
      <c r="A25" s="198"/>
      <c r="B25" s="202" t="s">
        <v>267</v>
      </c>
      <c r="C25" s="216">
        <f>SUM(C16:C20)</f>
        <v>6000</v>
      </c>
      <c r="D25" s="291">
        <f>SUM(D16:D24)</f>
        <v>57434</v>
      </c>
      <c r="E25" s="294">
        <f>SUM(E16:E24)</f>
        <v>33148</v>
      </c>
    </row>
    <row r="26" spans="1:5" ht="12.75">
      <c r="A26" s="198"/>
      <c r="B26" s="199"/>
      <c r="C26" s="217"/>
      <c r="D26" s="189"/>
      <c r="E26" s="263"/>
    </row>
    <row r="27" spans="1:5" ht="12.75">
      <c r="A27" s="196" t="s">
        <v>122</v>
      </c>
      <c r="B27" s="197"/>
      <c r="C27" s="162"/>
      <c r="D27" s="189"/>
      <c r="E27" s="263"/>
    </row>
    <row r="28" spans="1:5" ht="12.75">
      <c r="A28" s="196"/>
      <c r="B28" s="197" t="s">
        <v>268</v>
      </c>
      <c r="C28" s="162"/>
      <c r="D28" s="189">
        <v>428</v>
      </c>
      <c r="E28" s="263">
        <v>428</v>
      </c>
    </row>
    <row r="29" spans="1:5" ht="12.75">
      <c r="A29" s="196"/>
      <c r="B29" s="202" t="s">
        <v>267</v>
      </c>
      <c r="C29" s="194"/>
      <c r="D29" s="195">
        <f>SUM(D28)</f>
        <v>428</v>
      </c>
      <c r="E29" s="294">
        <f>SUM(E28)</f>
        <v>428</v>
      </c>
    </row>
    <row r="30" spans="1:5" ht="12.75">
      <c r="A30" s="196"/>
      <c r="B30" s="197"/>
      <c r="C30" s="162"/>
      <c r="D30" s="189"/>
      <c r="E30" s="263"/>
    </row>
    <row r="31" spans="1:5" ht="12.75">
      <c r="A31" s="196" t="s">
        <v>269</v>
      </c>
      <c r="B31" s="197"/>
      <c r="C31" s="162"/>
      <c r="D31" s="189"/>
      <c r="E31" s="263"/>
    </row>
    <row r="32" spans="1:5" ht="12.75">
      <c r="A32" s="203"/>
      <c r="B32" s="204" t="s">
        <v>270</v>
      </c>
      <c r="C32" s="205">
        <v>253</v>
      </c>
      <c r="D32" s="189">
        <v>253</v>
      </c>
      <c r="E32" s="263">
        <v>200</v>
      </c>
    </row>
    <row r="33" spans="1:5" ht="12.75">
      <c r="A33" s="203"/>
      <c r="B33" s="204" t="s">
        <v>271</v>
      </c>
      <c r="C33" s="205"/>
      <c r="D33" s="189">
        <v>598</v>
      </c>
      <c r="E33" s="263"/>
    </row>
    <row r="34" spans="1:5" ht="12.75">
      <c r="A34" s="203"/>
      <c r="B34" s="204" t="s">
        <v>295</v>
      </c>
      <c r="C34" s="205"/>
      <c r="D34" s="206">
        <v>102</v>
      </c>
      <c r="E34" s="263"/>
    </row>
    <row r="35" spans="1:5" ht="12.75">
      <c r="A35" s="203"/>
      <c r="B35" s="202" t="s">
        <v>267</v>
      </c>
      <c r="C35" s="207">
        <f>SUM(C32:C33)</f>
        <v>253</v>
      </c>
      <c r="D35" s="292">
        <f>SUM(D32:D34)</f>
        <v>953</v>
      </c>
      <c r="E35" s="294">
        <f>SUM(E32:E34)</f>
        <v>200</v>
      </c>
    </row>
    <row r="36" spans="1:5" ht="12.75">
      <c r="A36" s="203"/>
      <c r="B36" s="204"/>
      <c r="C36" s="205"/>
      <c r="D36" s="189"/>
      <c r="E36" s="263"/>
    </row>
    <row r="37" spans="1:5" ht="12.75">
      <c r="A37" s="208" t="s">
        <v>113</v>
      </c>
      <c r="B37" s="208"/>
      <c r="C37" s="101"/>
      <c r="D37" s="189"/>
      <c r="E37" s="263"/>
    </row>
    <row r="38" spans="1:5" ht="12.75">
      <c r="A38" s="196"/>
      <c r="B38" s="225" t="s">
        <v>272</v>
      </c>
      <c r="C38" s="162"/>
      <c r="D38" s="189">
        <v>0</v>
      </c>
      <c r="E38" s="263"/>
    </row>
    <row r="39" spans="1:5" ht="25.5">
      <c r="A39" s="196"/>
      <c r="B39" s="225" t="s">
        <v>291</v>
      </c>
      <c r="C39" s="162">
        <v>300</v>
      </c>
      <c r="D39" s="189">
        <v>508</v>
      </c>
      <c r="E39" s="263">
        <v>508</v>
      </c>
    </row>
    <row r="40" spans="1:5" ht="12.75">
      <c r="A40" s="196"/>
      <c r="B40" s="225" t="s">
        <v>273</v>
      </c>
      <c r="C40" s="162">
        <v>4700</v>
      </c>
      <c r="D40" s="189">
        <v>603</v>
      </c>
      <c r="E40" s="263">
        <v>603</v>
      </c>
    </row>
    <row r="41" spans="1:5" ht="12.75">
      <c r="A41" s="196"/>
      <c r="B41" s="225" t="s">
        <v>274</v>
      </c>
      <c r="C41" s="162"/>
      <c r="D41" s="189">
        <v>2057</v>
      </c>
      <c r="E41" s="263">
        <v>2057</v>
      </c>
    </row>
    <row r="42" spans="1:5" ht="25.5">
      <c r="A42" s="196"/>
      <c r="B42" s="225" t="s">
        <v>292</v>
      </c>
      <c r="C42" s="162"/>
      <c r="D42" s="189">
        <v>194</v>
      </c>
      <c r="E42" s="263">
        <v>194</v>
      </c>
    </row>
    <row r="43" spans="1:5" ht="25.5">
      <c r="A43" s="196"/>
      <c r="B43" s="225" t="s">
        <v>293</v>
      </c>
      <c r="C43" s="162"/>
      <c r="D43" s="189">
        <v>2786</v>
      </c>
      <c r="E43" s="263">
        <v>2786</v>
      </c>
    </row>
    <row r="44" spans="1:5" ht="38.25">
      <c r="A44" s="196"/>
      <c r="B44" s="225" t="s">
        <v>294</v>
      </c>
      <c r="C44" s="162"/>
      <c r="D44" s="189">
        <v>219</v>
      </c>
      <c r="E44" s="263">
        <v>219</v>
      </c>
    </row>
    <row r="45" spans="1:5" ht="12.75">
      <c r="A45" s="196"/>
      <c r="B45" s="202" t="s">
        <v>267</v>
      </c>
      <c r="C45" s="194">
        <f>SUM(C39:C41)</f>
        <v>5000</v>
      </c>
      <c r="D45" s="195">
        <f>SUM(D37:D44)</f>
        <v>6367</v>
      </c>
      <c r="E45" s="294">
        <f>SUM(E39:E44)</f>
        <v>6367</v>
      </c>
    </row>
    <row r="46" spans="1:5" ht="12.75">
      <c r="A46" s="196"/>
      <c r="B46" s="197"/>
      <c r="C46" s="162"/>
      <c r="D46" s="189"/>
      <c r="E46" s="263"/>
    </row>
    <row r="47" spans="1:5" ht="12.75">
      <c r="A47" s="209" t="s">
        <v>275</v>
      </c>
      <c r="B47" s="209"/>
      <c r="C47" s="194">
        <f>C25+C29+C35+C45</f>
        <v>11253</v>
      </c>
      <c r="D47" s="195">
        <f>D25+D29+D35+D45</f>
        <v>65182</v>
      </c>
      <c r="E47" s="294">
        <f>E25+E29+E35+E45</f>
        <v>40143</v>
      </c>
    </row>
    <row r="48" spans="1:5" ht="12.75">
      <c r="A48" s="193" t="s">
        <v>276</v>
      </c>
      <c r="B48" s="193"/>
      <c r="C48" s="194">
        <f>C12+C47</f>
        <v>32243</v>
      </c>
      <c r="D48" s="195">
        <f>D12+D47</f>
        <v>193954</v>
      </c>
      <c r="E48" s="195">
        <f>E12+E47</f>
        <v>66085</v>
      </c>
    </row>
  </sheetData>
  <sheetProtection/>
  <mergeCells count="2">
    <mergeCell ref="A1:E1"/>
    <mergeCell ref="A2:E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8" r:id="rId1"/>
  <headerFooter>
    <oddHeader>&amp;L5. melléklet a 6/2018. (V.25.)  önk. rendelethez, ezer Ft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karsai.anita</dc:creator>
  <cp:keywords/>
  <dc:description/>
  <cp:lastModifiedBy>timar.livia</cp:lastModifiedBy>
  <cp:lastPrinted>2018-05-17T11:01:35Z</cp:lastPrinted>
  <dcterms:created xsi:type="dcterms:W3CDTF">2005-02-03T09:30:35Z</dcterms:created>
  <dcterms:modified xsi:type="dcterms:W3CDTF">2018-06-04T06:18:55Z</dcterms:modified>
  <cp:category/>
  <cp:version/>
  <cp:contentType/>
  <cp:contentStatus/>
</cp:coreProperties>
</file>