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25" firstSheet="3" activeTab="10"/>
  </bookViews>
  <sheets>
    <sheet name="Előterjesztés" sheetId="1" r:id="rId1"/>
    <sheet name="Rendelet" sheetId="2" r:id="rId2"/>
    <sheet name="Bevétel 1" sheetId="3" r:id="rId3"/>
    <sheet name="Bevétel1a" sheetId="4" r:id="rId4"/>
    <sheet name="Kiadás2" sheetId="5" r:id="rId5"/>
    <sheet name="Kiadás2a" sheetId="6" r:id="rId6"/>
    <sheet name="Műk.tám. 3" sheetId="7" r:id="rId7"/>
    <sheet name="Felhal tám 4" sheetId="8" r:id="rId8"/>
    <sheet name="Felhalmozási kiadások 5" sheetId="9" r:id="rId9"/>
    <sheet name="Létszám 6" sheetId="10" r:id="rId10"/>
    <sheet name="EU 7" sheetId="11" r:id="rId11"/>
    <sheet name="Több évre 8" sheetId="12" r:id="rId12"/>
    <sheet name="Tart 9" sheetId="13" r:id="rId13"/>
    <sheet name="Fin.ütemterv10" sheetId="14" r:id="rId14"/>
    <sheet name="Közv tám 11" sheetId="15" r:id="rId15"/>
    <sheet name="Állami 12" sheetId="16" r:id="rId16"/>
    <sheet name="Finansz13" sheetId="17" r:id="rId17"/>
    <sheet name="Előir.felh.14" sheetId="18" r:id="rId18"/>
    <sheet name="3évmérleg 15" sheetId="19" r:id="rId19"/>
    <sheet name="Mérleg 16" sheetId="20" r:id="rId20"/>
    <sheet name="Maradvány 17" sheetId="21" r:id="rId21"/>
    <sheet name="Tárgyi eszk 18" sheetId="22" r:id="rId22"/>
  </sheets>
  <definedNames>
    <definedName name="_xlnm.Print_Titles" localSheetId="3">'Bevétel1a'!$5:$5</definedName>
    <definedName name="_xlnm.Print_Titles" localSheetId="19">'Mérleg 16'!$1:$3</definedName>
    <definedName name="_xlnm.Print_Area" localSheetId="2">'Bevétel 1'!$A$1:$L$41</definedName>
    <definedName name="_xlnm.Print_Area" localSheetId="10">'EU 7'!$A$1:$G$150</definedName>
    <definedName name="_xlnm.Print_Area" localSheetId="7">'Felhal tám 4'!$A$1:$H$7</definedName>
    <definedName name="_xlnm.Print_Area" localSheetId="4">'Kiadás2'!$A$1:$L$23</definedName>
    <definedName name="_xlnm.Print_Area" localSheetId="5">'Kiadás2a'!$A$1:$K$74</definedName>
  </definedNames>
  <calcPr fullCalcOnLoad="1"/>
</workbook>
</file>

<file path=xl/sharedStrings.xml><?xml version="1.0" encoding="utf-8"?>
<sst xmlns="http://schemas.openxmlformats.org/spreadsheetml/2006/main" count="1312" uniqueCount="750">
  <si>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</si>
  <si>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</si>
  <si>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</si>
  <si>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</si>
  <si>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</si>
  <si>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</si>
  <si>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</si>
  <si>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</si>
  <si>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</si>
  <si>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</si>
  <si>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</si>
  <si>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</si>
  <si>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</si>
  <si>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</si>
  <si>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</si>
  <si>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</si>
  <si>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</si>
  <si>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</si>
  <si>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</si>
  <si>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</si>
  <si>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</si>
  <si>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</si>
  <si>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</si>
  <si>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</si>
  <si>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</si>
  <si>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</si>
  <si>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</si>
  <si>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</si>
  <si>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</si>
  <si>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</si>
  <si>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</si>
  <si>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</si>
  <si>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</si>
  <si>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</si>
  <si>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</si>
  <si>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</si>
  <si>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</si>
  <si>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</si>
  <si>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</si>
  <si>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</si>
  <si>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</si>
  <si>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</si>
  <si>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</si>
  <si>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</si>
  <si>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</si>
  <si>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</si>
  <si>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</si>
  <si>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</si>
  <si>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</si>
  <si>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</si>
  <si>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</si>
  <si>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</si>
  <si>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</si>
  <si>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</si>
  <si>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</si>
  <si>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</si>
  <si>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</si>
  <si>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</si>
  <si>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</si>
  <si>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</si>
  <si>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</si>
  <si>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</si>
  <si>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</si>
  <si>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</si>
  <si>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</si>
  <si>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</si>
  <si>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</si>
  <si>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</si>
  <si>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</si>
  <si>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</si>
  <si>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</si>
  <si>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</si>
  <si>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</si>
  <si>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</si>
  <si>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</si>
  <si>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</si>
  <si>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</si>
  <si>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</si>
  <si>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</si>
  <si>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</si>
  <si>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</si>
  <si>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</si>
  <si>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</si>
  <si>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</si>
  <si>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</si>
  <si>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</si>
  <si>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</si>
  <si>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</si>
  <si>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</si>
  <si>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</si>
  <si>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</si>
  <si>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</si>
  <si>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</si>
  <si>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</si>
  <si>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</si>
  <si>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</si>
  <si>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</si>
  <si>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</si>
  <si>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</si>
  <si>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</si>
  <si>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</si>
  <si>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</si>
  <si>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</si>
  <si>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</si>
  <si>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</si>
  <si>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</si>
  <si>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</si>
  <si>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</si>
  <si>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</si>
  <si>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</si>
  <si>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</si>
  <si>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</si>
  <si>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</si>
  <si>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Mindösszesen:</t>
  </si>
  <si>
    <t>Egyéb működési támogatás áh belülre</t>
  </si>
  <si>
    <t>Szlovák Önkormányzat támogatása</t>
  </si>
  <si>
    <t>Egyéb működési támogatás áh kívülre</t>
  </si>
  <si>
    <t>Körös-szögi Hulladékgazdálkodási Nonprofit Kft. működéséhez hozzájárulás</t>
  </si>
  <si>
    <t>Egyéb működési támogatások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</si>
  <si>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</si>
  <si>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</si>
  <si>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</si>
  <si>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</si>
  <si>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</si>
  <si>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</si>
  <si>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</si>
  <si>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K65</t>
  </si>
  <si>
    <t>Polgárvédelem támogatása</t>
  </si>
  <si>
    <t>Bursa Hungarica ösztöndíjpályázat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</si>
  <si>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</si>
  <si>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</si>
  <si>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</si>
  <si>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</si>
  <si>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 xml:space="preserve">KONDOROS VÁROS ÖNKORMÁNYZAT </t>
  </si>
  <si>
    <t>Köznevelési Társulás támogatása</t>
  </si>
  <si>
    <t>Orosháza és térsége ivóvízminőség-javító program működési hozzájárulás</t>
  </si>
  <si>
    <t>Általános- és céltartalék</t>
  </si>
  <si>
    <t>Sorszám</t>
  </si>
  <si>
    <t>cél megnevezése</t>
  </si>
  <si>
    <t>Környezetvédelmi alap kiadásai</t>
  </si>
  <si>
    <t>Felhalmozási kiadásokra</t>
  </si>
  <si>
    <t>Ö S S Z E S E N :</t>
  </si>
  <si>
    <t>Víziközmű fejlesztési alap</t>
  </si>
  <si>
    <t>R.sz.</t>
  </si>
  <si>
    <t>Kondorosi Közös Önk.Hivatal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</si>
  <si>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</si>
  <si>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</si>
  <si>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</si>
  <si>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</si>
  <si>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</si>
  <si>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Települési adó - Földadó</t>
  </si>
  <si>
    <t>Települési adó - földadó</t>
  </si>
  <si>
    <t xml:space="preserve">Körös-völgyi Hulladékgazd.Rek.Önk.Társulás 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</si>
  <si>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</si>
  <si>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</si>
  <si>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</si>
  <si>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</si>
  <si>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</si>
  <si>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</si>
  <si>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B401</t>
  </si>
  <si>
    <t>B405</t>
  </si>
  <si>
    <t>Gyulai  Közüzemi KFT. működési hozzájárulás</t>
  </si>
  <si>
    <t>Polgármesteri Keret</t>
  </si>
  <si>
    <t>Egyéb működési támogatás áh kívülre összesen</t>
  </si>
  <si>
    <t>Lakásépítési alapszámla</t>
  </si>
  <si>
    <t>5.</t>
  </si>
  <si>
    <t>Tartalékok mindösszesen: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</si>
  <si>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</si>
  <si>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</si>
  <si>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</si>
  <si>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</si>
  <si>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</si>
  <si>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</si>
  <si>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</si>
  <si>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</si>
  <si>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</si>
  <si>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</si>
  <si>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</si>
  <si>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</si>
  <si>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</si>
  <si>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</si>
  <si>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Dérczy Ferenc Könytár és Közművelődési Int.</t>
  </si>
  <si>
    <t>Támogatás összesen: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</si>
  <si>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</si>
  <si>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</si>
  <si>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</si>
  <si>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</si>
  <si>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</si>
  <si>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</si>
  <si>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5. Működési célú  Átvett pénzeszközök</t>
  </si>
  <si>
    <t>KIADÁSOK</t>
  </si>
  <si>
    <t>Ebből: Tartalék felhasználása</t>
  </si>
  <si>
    <t>Tartalékok</t>
  </si>
  <si>
    <t>Egyéb szolgáltatások nyújtása miatti bevételek</t>
  </si>
  <si>
    <t>Kiszámlázott szolg. ÁFA teljesítése</t>
  </si>
  <si>
    <t>Ebből: Egyéb elvonások, befizetések teljesítése</t>
  </si>
  <si>
    <t>Egyéb elvonások, befizetések teljesítése</t>
  </si>
  <si>
    <t>Civil pályázat - egyéb keret</t>
  </si>
  <si>
    <t>Civil pályázat - sport keret</t>
  </si>
  <si>
    <t>Polgárőrség támogatása</t>
  </si>
  <si>
    <t>Széchenyi I. Lótenyésztési Egyesület</t>
  </si>
  <si>
    <t>B411</t>
  </si>
  <si>
    <t>4. Mód ei. Összesen</t>
  </si>
  <si>
    <t>Fejlesztések és felújítások</t>
  </si>
  <si>
    <t>Felújítások összesen</t>
  </si>
  <si>
    <t>Egyéb kisértékű tárgyieszköz beszerzés</t>
  </si>
  <si>
    <t>Úttervek</t>
  </si>
  <si>
    <t>Ingatlan vásárlás (piactér kialakítás miatt)</t>
  </si>
  <si>
    <t>Összesen:</t>
  </si>
  <si>
    <t>BERUHÁZÁSOK ÖSSZESEN</t>
  </si>
  <si>
    <t>FELHALMOZÁSI KIADÁS ÖSSZESEN:</t>
  </si>
  <si>
    <t>Részesedés beszerzés</t>
  </si>
  <si>
    <t>4. Mód.ei. Összesen</t>
  </si>
  <si>
    <t xml:space="preserve"> Mód.ei. Összesen</t>
  </si>
  <si>
    <t>Teljesítés</t>
  </si>
  <si>
    <t>Teljesítés %</t>
  </si>
  <si>
    <t>Teljestés megoszlása %</t>
  </si>
  <si>
    <t>Teljesítés %-a</t>
  </si>
  <si>
    <t>Teljesítés megoszlása %</t>
  </si>
  <si>
    <t>Önkormányzat teljesítés</t>
  </si>
  <si>
    <t>Kondorosi Közös Önk.Hivatal teljesítés</t>
  </si>
  <si>
    <t>Teljesítés Összesen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</si>
  <si>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</si>
  <si>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</si>
  <si>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</si>
  <si>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</si>
  <si>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</si>
  <si>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</si>
  <si>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</si>
  <si>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</si>
  <si>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</si>
  <si>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</si>
  <si>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</si>
  <si>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Dérczy Ferenc Könyvtár és Közműv.I.</t>
  </si>
  <si>
    <t>Önkormányzat összesen:</t>
  </si>
  <si>
    <t>Kondoros Város Önkormányzata</t>
  </si>
  <si>
    <t>ezer forintban</t>
  </si>
  <si>
    <t>Projekt neve:</t>
  </si>
  <si>
    <t>Projekt azonosítója:</t>
  </si>
  <si>
    <t>tervezett összköltség:</t>
  </si>
  <si>
    <t>kezdés időpontja:</t>
  </si>
  <si>
    <t>befejezés időpontja:</t>
  </si>
  <si>
    <t>MEGJEGYZÉS: NYERTES PÁLYÁZAT</t>
  </si>
  <si>
    <t>pályázatban vállalt önerő</t>
  </si>
  <si>
    <t>MEGJEGYZÉS: ELBÍRÁLÁS ALATT LÉVŐ PÁLYÁZAT</t>
  </si>
  <si>
    <r>
      <t>Önerő:</t>
    </r>
    <r>
      <rPr>
        <b/>
        <sz val="10"/>
        <rFont val="Arial"/>
        <family val="2"/>
      </rPr>
      <t xml:space="preserve"> a támogatás 100%-os, nincs önerő.</t>
    </r>
  </si>
  <si>
    <t>Kondoros Város Önkormányzat</t>
  </si>
  <si>
    <t xml:space="preserve">Kondoros Város Önkormányzat több évre szóló kötelezettségvállalása </t>
  </si>
  <si>
    <t>2019. év</t>
  </si>
  <si>
    <t>2020. év</t>
  </si>
  <si>
    <t>KÖTELEZETTSÉGEK ÖSSZ:</t>
  </si>
  <si>
    <t>12/A - Mérleg</t>
  </si>
  <si>
    <t>#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</si>
  <si>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</si>
  <si>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</si>
  <si>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</si>
  <si>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</si>
  <si>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</si>
  <si>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</si>
  <si>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</si>
  <si>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</si>
  <si>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</si>
  <si>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</si>
  <si>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</si>
  <si>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</si>
  <si>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</si>
  <si>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</si>
  <si>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</si>
  <si>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</si>
  <si>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</si>
  <si>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</si>
  <si>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</si>
  <si>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</si>
  <si>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</si>
  <si>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</si>
  <si>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</si>
  <si>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</si>
  <si>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</si>
  <si>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</si>
  <si>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</si>
  <si>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32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</si>
  <si>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</si>
  <si>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</si>
  <si>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</si>
  <si>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</si>
  <si>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</si>
  <si>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</si>
  <si>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</si>
  <si>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</si>
  <si>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</si>
  <si>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</si>
  <si>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</si>
  <si>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</si>
  <si>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54</t>
  </si>
  <si>
    <t>C/IV/1 Kincstáron kívüli devizaszámlák</t>
  </si>
  <si>
    <t>56</t>
  </si>
  <si>
    <t>C/IV Devizaszámlák (=CIV/1+C/IV/2)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</si>
  <si>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</si>
  <si>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</si>
  <si>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</si>
  <si>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</si>
  <si>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</si>
  <si>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</si>
  <si>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</si>
  <si>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</si>
  <si>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</si>
  <si>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</si>
  <si>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</si>
  <si>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</si>
  <si>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</si>
  <si>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</si>
  <si>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</si>
  <si>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</si>
  <si>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</si>
  <si>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</si>
  <si>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</si>
  <si>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</si>
  <si>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</si>
  <si>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</si>
  <si>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</si>
  <si>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</si>
  <si>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</si>
  <si>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</si>
  <si>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</si>
  <si>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</si>
  <si>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</si>
  <si>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</si>
  <si>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</si>
  <si>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</si>
  <si>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147</t>
  </si>
  <si>
    <t>D/III/1d - ebből: igénybe vett szolgáltatásra adott előlegek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</si>
  <si>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</si>
  <si>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</si>
  <si>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</si>
  <si>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</si>
  <si>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</si>
  <si>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</si>
  <si>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</si>
  <si>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</si>
  <si>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</si>
  <si>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</si>
  <si>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</si>
  <si>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</si>
  <si>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</si>
  <si>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</si>
  <si>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</si>
  <si>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</si>
  <si>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</si>
  <si>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</si>
  <si>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</si>
  <si>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</si>
  <si>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</si>
  <si>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</si>
  <si>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</si>
  <si>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</si>
  <si>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182</t>
  </si>
  <si>
    <t>183</t>
  </si>
  <si>
    <t>G/IV Felhalmozott eredmény</t>
  </si>
  <si>
    <t>G/VI Mérleg szerinti eredmény</t>
  </si>
  <si>
    <t>186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</si>
  <si>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</si>
  <si>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</si>
  <si>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</si>
  <si>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</si>
  <si>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</si>
  <si>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</si>
  <si>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</si>
  <si>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</si>
  <si>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</si>
  <si>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</si>
  <si>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</si>
  <si>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</si>
  <si>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</si>
  <si>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</si>
  <si>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</si>
  <si>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</si>
  <si>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</si>
  <si>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07/A - Maradványkimutatás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</si>
  <si>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</si>
  <si>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</si>
  <si>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</si>
  <si>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</si>
  <si>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</si>
  <si>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</si>
  <si>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</si>
  <si>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</si>
  <si>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</si>
  <si>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</si>
  <si>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</si>
  <si>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</si>
  <si>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</si>
  <si>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</si>
  <si>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</si>
  <si>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</si>
  <si>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</si>
  <si>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</si>
  <si>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</si>
  <si>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</si>
  <si>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</si>
  <si>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</si>
  <si>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</si>
  <si>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</si>
  <si>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</si>
  <si>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</si>
  <si>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Egyéb növekedés</t>
  </si>
  <si>
    <t>Összes növekedés  (=02+…+07)</t>
  </si>
  <si>
    <t>Egyéb csökkenés</t>
  </si>
  <si>
    <t>14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</si>
  <si>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</si>
  <si>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</si>
  <si>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</si>
  <si>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</si>
  <si>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</si>
  <si>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</si>
  <si>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</si>
  <si>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</si>
  <si>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Terven felüli értékcsökkenés növekedés</t>
  </si>
  <si>
    <t>22</t>
  </si>
  <si>
    <t>Terven felüli értékcsökkenés visszaírás, kivezetés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</si>
  <si>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</si>
  <si>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</si>
  <si>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</si>
  <si>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</si>
  <si>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</si>
  <si>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</si>
  <si>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</si>
  <si>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</si>
  <si>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</si>
  <si>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</si>
  <si>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</si>
  <si>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</si>
  <si>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</si>
  <si>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g.) környezetkímélő gépkocsi</t>
  </si>
  <si>
    <t>Tehergépjárműre vonatkozó kedvezmény</t>
  </si>
  <si>
    <t>létszám</t>
  </si>
  <si>
    <t>Támogatás összege</t>
  </si>
  <si>
    <t>támog. összeg</t>
  </si>
  <si>
    <t>Helyi önkormányzatok általános támogatása</t>
  </si>
  <si>
    <t>I.1.a</t>
  </si>
  <si>
    <t>Önkormányzati hivatal működésének támogatása</t>
  </si>
  <si>
    <t>I.1.ba</t>
  </si>
  <si>
    <t>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</si>
  <si>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</si>
  <si>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</si>
  <si>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</si>
  <si>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</si>
  <si>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</si>
  <si>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</si>
  <si>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I.1.b</t>
  </si>
  <si>
    <t>Település-üzemeltetés összesen</t>
  </si>
  <si>
    <t>Település-üzemeltetés összesen beszámítás után</t>
  </si>
  <si>
    <t>I.1.c</t>
  </si>
  <si>
    <t>Egyéb önkormányzati feladatok támogatása</t>
  </si>
  <si>
    <t>Egyéb önkormányzati feladatok támogatása - beszámítás után</t>
  </si>
  <si>
    <t>I.1.d</t>
  </si>
  <si>
    <t>Lakott külterülettel kapcsolatosa feladatok támogatása</t>
  </si>
  <si>
    <t>I.5.</t>
  </si>
  <si>
    <t>Köznevelési feladatok</t>
  </si>
  <si>
    <t>II.1.(1) 1</t>
  </si>
  <si>
    <t>Óvodapedagógusok elismert létszáma</t>
  </si>
  <si>
    <t>II.1.(2) 1</t>
  </si>
  <si>
    <t xml:space="preserve">Óvodapedagógusok nevelő munkáját közvetlenül segítők száma </t>
  </si>
  <si>
    <t>II.1.(1) 2</t>
  </si>
  <si>
    <t>II.1(2) 2</t>
  </si>
  <si>
    <t>II.1.(4) 2</t>
  </si>
  <si>
    <t>Óvodapedagósok elismert létszáma (pótlólagos összeg)</t>
  </si>
  <si>
    <t>II.2.(1) 1</t>
  </si>
  <si>
    <t>Óvoda napi nyitva tartása eléri a 8 órát</t>
  </si>
  <si>
    <t>II.2(1) 2</t>
  </si>
  <si>
    <t>Társulás által fenntartott óvodába bejáró gyermekek utaztatásának támogatása 8 hónap</t>
  </si>
  <si>
    <t>Társulás által fenntartott óvodába bejáró gyermekek utaztatásának támogatása 4 hónap</t>
  </si>
  <si>
    <t>II.4a (1)</t>
  </si>
  <si>
    <t>Alapfokú végzettségű ped II. kategóriába sorolt óvodapedagógusok támogatása, akik a minősítést 2015.dec. 31-ig szerezték meg</t>
  </si>
  <si>
    <t>Szociális és gyermekjóléti felatatok támogatása</t>
  </si>
  <si>
    <t>III.2.</t>
  </si>
  <si>
    <t>Szociális feladatok egyéb támogatása</t>
  </si>
  <si>
    <t>III.3.ja (1)</t>
  </si>
  <si>
    <t>III.5.a</t>
  </si>
  <si>
    <t>Gyermekétkeztetés bértámogatása</t>
  </si>
  <si>
    <t>III.5.b</t>
  </si>
  <si>
    <t>Gyermekétkeztetés üzemeltetési támog</t>
  </si>
  <si>
    <t>III.6</t>
  </si>
  <si>
    <t>Rászoruló gyerekek intézményen kívüli szünidei étkeztetésének támogatása</t>
  </si>
  <si>
    <t>III.7.</t>
  </si>
  <si>
    <t>Kieg. Támogatás a bölcsödében foglalkoztatott, felsőfokú végzettségű kisgyermeknevelők béréhez</t>
  </si>
  <si>
    <t>Kulturális feladatok támogatása</t>
  </si>
  <si>
    <t>I.6.</t>
  </si>
  <si>
    <t>IV.1.d.</t>
  </si>
  <si>
    <t>Egyéb felhalmozási támogatások teljesítése</t>
  </si>
  <si>
    <t>Egyéb felhalmozási kiadások</t>
  </si>
  <si>
    <t xml:space="preserve"> </t>
  </si>
  <si>
    <t>Dérczy Ferenc Egyesített Közművelődési Intézmény teljesítés</t>
  </si>
  <si>
    <t>A működési és felhalmozási célú bevételek és kiadások</t>
  </si>
  <si>
    <t>I. Működési bevételek és kiadások</t>
  </si>
  <si>
    <t>Finanszírozási bevételek - Előző év költségvetési maradványának igénybevétele</t>
  </si>
  <si>
    <t>Finanszírozási bevételek - decemberi megelőlegezés</t>
  </si>
  <si>
    <t>Működési célú bevételek összesen (01+....+10)</t>
  </si>
  <si>
    <t>Ebből: Működési célú támogatási kölcsön nyújtása</t>
  </si>
  <si>
    <t>Finanszírozási kiadások -decemberi megelőlegezés</t>
  </si>
  <si>
    <t>Működési célú kiadások összesen (12+....+23)</t>
  </si>
  <si>
    <t>II. Felhalmozási célú bevételek és kiadások</t>
  </si>
  <si>
    <t>Felhalmozási bevételek/Közhatalmi bevételek</t>
  </si>
  <si>
    <t>Pénzeszköz lekötése</t>
  </si>
  <si>
    <t>Felhalmozási célú bevételek összesen (25+....+36)</t>
  </si>
  <si>
    <t>20</t>
  </si>
  <si>
    <t>Felhalmozási kiadások (áfa-val együtt)</t>
  </si>
  <si>
    <t>Felújítási kiadások (áfa-val együtt)</t>
  </si>
  <si>
    <t>23</t>
  </si>
  <si>
    <t>Ebből: Egyéb felhalmozásicélú támogatások államháztartáson belülre</t>
  </si>
  <si>
    <t>Hosszú lejáratú hitel visszafizetése</t>
  </si>
  <si>
    <t>27</t>
  </si>
  <si>
    <t>Hosszú lejáratú hitel kamata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</si>
  <si>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</si>
  <si>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</si>
  <si>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</si>
  <si>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</si>
  <si>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</si>
  <si>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„TELEPÜLÉSEINKÉRT – HUMÁN SZOLGÁLTATÁSOK FEJLESZTÉSE”</t>
  </si>
  <si>
    <t xml:space="preserve">EFOP-1.5.3-16-2017-00097 </t>
  </si>
  <si>
    <t>bruttó 69 862 306 Ft</t>
  </si>
  <si>
    <t xml:space="preserve">„KÖZÉTKEZTETÉS FEJLESZTÉSE KONDOROSON” </t>
  </si>
  <si>
    <t>VP6-7.2.1-7.4.1.3-17.</t>
  </si>
  <si>
    <t>jelenleg nem ismert</t>
  </si>
  <si>
    <t xml:space="preserve">„HELYI TERMÉKEK MODERN SZÍNTERÉNEK KOMPLEX KIALAKÍTÁSA KONDOROSON”
</t>
  </si>
  <si>
    <t xml:space="preserve">TOP-1.1.3-16-BS1-00016 </t>
  </si>
  <si>
    <t>„HELYI GAZDASÁGFEJLESZTÉS KONDOROSON”</t>
  </si>
  <si>
    <t xml:space="preserve">TOP-1.1.3-16-BS1-00019 </t>
  </si>
  <si>
    <t>nettó: 189 874 033 Ft</t>
  </si>
  <si>
    <t>„TURIZMUSFEJLESZTÉS BÉKÉSSZENTANDRÁS, KONDOROS ÉS CSABACSŰD TELEPÜLÉSEKEN”</t>
  </si>
  <si>
    <t xml:space="preserve">TOP-1.2.1-16-BS1-2017-00003 </t>
  </si>
  <si>
    <t>bruttó 365 233 765 Ft (Konzorciumi összes)</t>
  </si>
  <si>
    <t>„ZÖLD VÁROS KIALAKÍTÁSA KONDOROSON”</t>
  </si>
  <si>
    <t xml:space="preserve">TOP-2.1.2-16-BS1-2017-00014 </t>
  </si>
  <si>
    <t xml:space="preserve">bruttó 299 658 950 Ft </t>
  </si>
  <si>
    <t>„KERÉKPÁRÚT FEJLESZTÉSE KONDOROS, KARDOS, CSABACSŰD ÉS BÉKÉSSZENTANDRÁS TELEPÜLÉSEKEN”</t>
  </si>
  <si>
    <t xml:space="preserve">TOP-3.1.1-16-BS1-2017-00011 </t>
  </si>
  <si>
    <t>bruttó 500 000 000 Ft (Konzorciumi összes)</t>
  </si>
  <si>
    <t>„A KONDOROSI SPORTCSARNOK ÉPÜLETÉNEK ENERGETIKAI KORSZERŰSÍTÉSE”</t>
  </si>
  <si>
    <t xml:space="preserve">TOP-3.2.1-16-BS1-2017-00049 </t>
  </si>
  <si>
    <t xml:space="preserve">bruttó 206 078 534 Ft </t>
  </si>
  <si>
    <t>KONDOROS VÁROS ÖNKORMÁNYZAT 2018. ÉVI KÖLTSÉGVETÉSE</t>
  </si>
  <si>
    <t>2018.évi kötelező feladat tv.szerint</t>
  </si>
  <si>
    <t>2018.évi kötelező feladat önk.döntés értelmében</t>
  </si>
  <si>
    <t>2018.évi önként vállalt feladat</t>
  </si>
  <si>
    <t>B75</t>
  </si>
  <si>
    <t>Háztartásoktól felh.c.átvett pe</t>
  </si>
  <si>
    <t>2018. évi eredeti ei. összesen</t>
  </si>
  <si>
    <t>2018.évi módosított ei. összesen</t>
  </si>
  <si>
    <t>K502</t>
  </si>
  <si>
    <t>Decemberi megelőlegezés</t>
  </si>
  <si>
    <t>Kondoros Város Önkormányzat 2018. évi költségvetése</t>
  </si>
  <si>
    <t>2018 évi kiadások</t>
  </si>
  <si>
    <t>Készletértékesítés</t>
  </si>
  <si>
    <t>Ellátási díjak</t>
  </si>
  <si>
    <t>B407</t>
  </si>
  <si>
    <t>ÁFA visszatérítés</t>
  </si>
  <si>
    <t>Egyéb működési bevételek</t>
  </si>
  <si>
    <t>Közmunkaprogram működési támogatása</t>
  </si>
  <si>
    <t>MVH földalapú támogatás</t>
  </si>
  <si>
    <t>EFOP-1.5.3-16-2017-00097 azonosító számú Humán szolgáltatások fejlesztése projekt</t>
  </si>
  <si>
    <t xml:space="preserve">BM Kormányhivatal Szarvasi Járási Hivatal Foglalkoztatási Osztály támogatása </t>
  </si>
  <si>
    <t>Dérczy F. Könyvtártól átvett, 2017. évi megelőlegezett Betyárnapi támogatás</t>
  </si>
  <si>
    <t>Mezőberény Önk. EFOP pályázat előfinanszírozásának visszautalása</t>
  </si>
  <si>
    <t>Nyári diákmunka</t>
  </si>
  <si>
    <t>Körös-szögi Kistérség 2017. évi bérleti díjmaradvány</t>
  </si>
  <si>
    <t>2017. évi mobilitási hét utófinanszírozása</t>
  </si>
  <si>
    <t>Természetbeni Erzsébet utalvány</t>
  </si>
  <si>
    <t>Megszűnő intézmény záró pénzkészlet átvétele</t>
  </si>
  <si>
    <t>Közmunkaprogram felhalmozási támogatása</t>
  </si>
  <si>
    <t>Közétkeztetés fejlesztése Kondoroson - 
VP6-7.2.1-7.4.1.3-17. (15%-os önerő rész)</t>
  </si>
  <si>
    <t>"Külterületi közutak fejlesztése, erő- és 
munkagép beszerzése Kondoroson" 
VP6-7.2.1-7.4-1.2-16
Hosszúsor projekt</t>
  </si>
  <si>
    <t>DAF hulladékgyűjtő jármű vásárlása NRX-469 - pénzeszközátvétel Kistérségtől</t>
  </si>
  <si>
    <t>TOP-1.2.1-16-BS1-2017-00003 Turizmusfejlesztés projekt</t>
  </si>
  <si>
    <t>TOP-1.1.3-16-BS1-2017-00019 Helyi gazdaságfejlesztés Kondoroson projekt (Hűtőház)</t>
  </si>
  <si>
    <t>TOP-1.1.3-16-BS1-2017-00016 Helyi termékek modern színterének komplex kialakítása projekt (Piac)</t>
  </si>
  <si>
    <t>TOP-3.1.1-16BS1-2017-00011 - Kerékpárút építés Kondoroson</t>
  </si>
  <si>
    <t>TOP-3.2.1-16BS1-2017-00049 - Sportcsarnok energetikai felújítása,</t>
  </si>
  <si>
    <t>Közfoglalkoztatási programok továbbfejlesztési támogatása</t>
  </si>
  <si>
    <t>Telekértékesítés - 2068/2 hrsz.</t>
  </si>
  <si>
    <t>Földterület értékesítés - 0119 hrsz.</t>
  </si>
  <si>
    <t xml:space="preserve">Sószóró adapter értékesítés </t>
  </si>
  <si>
    <t>Tárgyieszközök értékesítése</t>
  </si>
  <si>
    <t>2018. évi kiadások. Intézményenként, működési és felhalmozási kiadásonként</t>
  </si>
  <si>
    <t>Működési c. kölcsön nyújtása</t>
  </si>
  <si>
    <t>2018. évi eredeti ei.</t>
  </si>
  <si>
    <t>2017. évi befizetési kötelezettség</t>
  </si>
  <si>
    <t>Kondorosi Településüzemeltető és Szolg.KFT.</t>
  </si>
  <si>
    <t>Kondorosi Testedző Egyesület visszatérítendő kamatmentes támogatás nyújtása</t>
  </si>
  <si>
    <t>Ösztöndíjprogram - EFOP-1.5.3-16-2017-00097 projekt</t>
  </si>
  <si>
    <t>DAREH működési hozzájárulás</t>
  </si>
  <si>
    <t>Kondoros Város Önkormányzat 2018. évi beszámló</t>
  </si>
  <si>
    <t xml:space="preserve">Közétkeztetés fejlesztése Kondoroson - VP6-7.2.1-7.4.1.3-17. </t>
  </si>
  <si>
    <t>Önkormányzati épületek energetikai korszerűsítése Kondoroson - TOP-3.2.1-15-BS1-2016-00056</t>
  </si>
  <si>
    <t>Hősök utcai útfelújítás - BM pályázat ebből:  önerő rész 2.647 Eft</t>
  </si>
  <si>
    <t>202/2018.(VIII.14.)sz ÖK. Határozat  Önkormányzati épületek energetikai korszerűsítése Kondoroson - TOP-3.2.1-16-BS1-2017-00049 (sportcsarnok)</t>
  </si>
  <si>
    <t xml:space="preserve">I. világháborús emlékmű felújítása </t>
  </si>
  <si>
    <t>Külterületi közutak fejlesztése, erő- és 
munkagép beszerzése Kondoroson
VP6-7.2.1-7.4-1.2-16
Hosszúsor projekt</t>
  </si>
  <si>
    <t>Elektromos földelés kiépítése - Iskola</t>
  </si>
  <si>
    <t>Városi rendezési terv</t>
  </si>
  <si>
    <t>Közmunkaprogram felhalmozási célú kiadásai</t>
  </si>
  <si>
    <t>2066 hrsz. építési telek vásárlás</t>
  </si>
  <si>
    <t xml:space="preserve">"Településeinkért - Humán szolgáltatások fejlesztése"
EFOP 1.5.3-16-2017-00097 projekt átcsoportosítás </t>
  </si>
  <si>
    <t>DAF hulladékgyűjtő jármű beszerzés</t>
  </si>
  <si>
    <t>0283/14 hrsz. Telekvásárlás</t>
  </si>
  <si>
    <t>Könyvtár</t>
  </si>
  <si>
    <t>Kisértékű tárgyieszközök beszerzése</t>
  </si>
  <si>
    <t>Szőnyegbeszerzés</t>
  </si>
  <si>
    <t>Teakonyha kialakítása</t>
  </si>
  <si>
    <t>Számítógép beszerzés</t>
  </si>
  <si>
    <t>Tárgyieszközök beszerzése</t>
  </si>
  <si>
    <t>Hivatal</t>
  </si>
  <si>
    <t>2018. tervezett</t>
  </si>
  <si>
    <t>2018. tényleges</t>
  </si>
  <si>
    <t>2018. évi 4. Mód. ei.</t>
  </si>
  <si>
    <t>KKK TAO pályázat 31 % önrész (136/2015. (VII.24.) sz. ÖK. Határozat)</t>
  </si>
  <si>
    <t>KONDOROS VÁROS ÖNKORMÁNYZAT 2018. ÉVI ÁLTALÁNOS TARTALÉKA</t>
  </si>
  <si>
    <t>2018. ÉVI KÖZVETETT TÁMOGATÁSOK</t>
  </si>
  <si>
    <t>Kondoros 2018. évi állami támogatás</t>
  </si>
  <si>
    <t>2018. májusi felmérés</t>
  </si>
  <si>
    <t>2018. októberi felmérés</t>
  </si>
  <si>
    <t>2018. évi elszámolás</t>
  </si>
  <si>
    <t>2018. év Önkormányzat és intézményei finanszírozása</t>
  </si>
  <si>
    <t>Dérczy Ferenc Egyesített Közművelődési Intézmény</t>
  </si>
  <si>
    <t>Finanszírozásból állami támogatás</t>
  </si>
  <si>
    <t>finanszírozásból önkormányzati támogatás</t>
  </si>
  <si>
    <t xml:space="preserve">KONDOROS VÁROS ÖNKORMÁNYZAT 2018. ÉVI ELŐIRÁNYZAT FELHASZNÁLÁSI ÜTEMTERVE </t>
  </si>
  <si>
    <t>4. Felhalmozási célú átvett pénzeszközök</t>
  </si>
  <si>
    <t>6. Finanszírozási bevételek</t>
  </si>
  <si>
    <t>7. Felhalmozási célú támogatások államháztartáson belülről</t>
  </si>
  <si>
    <t>8. Bevételek összesen (1-7)</t>
  </si>
  <si>
    <t>9. Működési kiadások</t>
  </si>
  <si>
    <t>10. Adósságszolgálat, hitel visszafizetés és kamatfizetési kötelezettség</t>
  </si>
  <si>
    <t>11. Felújítási kiadások</t>
  </si>
  <si>
    <t>12. Fejlesztési kiadások</t>
  </si>
  <si>
    <t>13. Egyéb felhalmozási célú kiadások</t>
  </si>
  <si>
    <t>14. Finanszírozási kiadások</t>
  </si>
  <si>
    <t>15. Kiadások összesen (9-14)</t>
  </si>
  <si>
    <t>16. Egyenleg (havi záró pénzállomány 8 és 15 különbsége)</t>
  </si>
  <si>
    <t>K508</t>
  </si>
  <si>
    <t>K513</t>
  </si>
  <si>
    <t>Gyomaendrődi Hulladékkezelő pénzeszköz átvétel</t>
  </si>
  <si>
    <t>B351</t>
  </si>
  <si>
    <t>B355</t>
  </si>
  <si>
    <t>B410</t>
  </si>
  <si>
    <t>Biztosítók által fizetett kártérítés</t>
  </si>
  <si>
    <t>B403</t>
  </si>
  <si>
    <t>Közvetített szolgáltatások ellenértéke</t>
  </si>
  <si>
    <t>B53</t>
  </si>
  <si>
    <t>B52</t>
  </si>
  <si>
    <t>B72</t>
  </si>
  <si>
    <t>ebből : egyéb civil szervezetek</t>
  </si>
  <si>
    <t>ebből: háztartások</t>
  </si>
  <si>
    <t>B65</t>
  </si>
  <si>
    <t>B814</t>
  </si>
  <si>
    <t>Államháztartáson belüli megelőlegezések</t>
  </si>
  <si>
    <t>Egyéb működési bevétel - kamatbevétel</t>
  </si>
  <si>
    <t>09</t>
  </si>
  <si>
    <t>D)        Alaptevékenység kötelezettségvállalással terhelt maradványa</t>
  </si>
  <si>
    <t>A/II/5 Tárgyi eszközök értékhelyesbítése</t>
  </si>
  <si>
    <t>52</t>
  </si>
  <si>
    <t>C/III/2 Kincstárban vezetett forintszámlák</t>
  </si>
  <si>
    <t>78</t>
  </si>
  <si>
    <t>D/I/4i - ebből: költségvetési évben esedékes követelések egyéb működési bevételekre</t>
  </si>
  <si>
    <t>160</t>
  </si>
  <si>
    <t>E/I/1 Adott előleghez kapcsolódó előzetesen felszámított levonható általános forgalmi adó</t>
  </si>
  <si>
    <t>179</t>
  </si>
  <si>
    <t>G/III Egyéb eszközök induláskori értéke és változásai</t>
  </si>
  <si>
    <t>180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</si>
  <si>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</si>
  <si>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</si>
  <si>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</si>
  <si>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</si>
  <si>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209</t>
  </si>
  <si>
    <t>222</t>
  </si>
  <si>
    <t>227</t>
  </si>
  <si>
    <t>233</t>
  </si>
  <si>
    <t>234</t>
  </si>
  <si>
    <t>235</t>
  </si>
  <si>
    <t>H/III/2 Továbbadási célból folyósított támogatások, ellátások elszámolása</t>
  </si>
  <si>
    <t>243</t>
  </si>
  <si>
    <t>244</t>
  </si>
  <si>
    <t>249</t>
  </si>
  <si>
    <t>250</t>
  </si>
  <si>
    <t>2018. évi ASP-s archív gépjárművek listája alapján.</t>
  </si>
  <si>
    <t>f.) súlyos mozgáskorlátozott személyt rendszeresen szállító, vele egy háztartásban élő</t>
  </si>
  <si>
    <t>Önkormányzat 2017-i évi előfinanszírozás visszautalása</t>
  </si>
  <si>
    <t>2018-2019-2020-2021. évi alakulását külön bemutató mérleg</t>
  </si>
  <si>
    <t>Mód.ei. Összesen</t>
  </si>
  <si>
    <t>K89</t>
  </si>
  <si>
    <t>Kézilabda klub támogatása</t>
  </si>
  <si>
    <t>2021. év</t>
  </si>
  <si>
    <t>Felújítás</t>
  </si>
  <si>
    <t>A 2017. évről áthúzódó bérkompenzáció</t>
  </si>
  <si>
    <t>Polgármesteri illetmény támogatása</t>
  </si>
  <si>
    <t xml:space="preserve">II.3. </t>
  </si>
  <si>
    <t xml:space="preserve">II.3 </t>
  </si>
  <si>
    <t>II.4.b (1)</t>
  </si>
  <si>
    <t>Alapfokú végzettségű ped II. kategóriába sorolt óvodapedagógusok támogatása, akik a minősítést 2018. január 1-jei átsorolással szerezték meg</t>
  </si>
  <si>
    <t>III.7.a (1)</t>
  </si>
  <si>
    <t>Bölcsöde támogatása, a finanszírozás szempontjából elismert szakmai dolgozók bértámogatása, felsőfokú végzettségű kisgyermeknevelők</t>
  </si>
  <si>
    <t>III.7.a 82)</t>
  </si>
  <si>
    <t>Bölcsöde támogatása, a finanszírozás szempontjából elismert szakmai dolgozók bértámogatása, bölcsödei dajkák</t>
  </si>
  <si>
    <t>Bölcsöde támogatása, bölcsödei üzemeltetési támogatás</t>
  </si>
  <si>
    <t>Könyvtári, közművelődési feladatok</t>
  </si>
  <si>
    <t>IV.3.</t>
  </si>
  <si>
    <t>Kulturális illetménypótlék</t>
  </si>
  <si>
    <t>IV.1.i</t>
  </si>
  <si>
    <t>Könyvtári célú érdekeltségnövelő támogatás</t>
  </si>
  <si>
    <t>Bölcsőde</t>
  </si>
  <si>
    <t>Bölcsődei ellátás (fogyatékos gyermek)</t>
  </si>
  <si>
    <t>bruttó 24 522 133 Ft</t>
  </si>
  <si>
    <t>bruttó 4.584.322</t>
  </si>
  <si>
    <t>Támogatói okirat alapján: 2018.01.01</t>
  </si>
  <si>
    <t>Tervezett időpon: 2019.05.31.</t>
  </si>
  <si>
    <t>nettó 179 129 229 Ft</t>
  </si>
  <si>
    <t>ingatlanvásárlásnál önk. önerő  összege 13 957 200 Ft</t>
  </si>
  <si>
    <t>Támogatási Szerződés alapján: 2018.09.01</t>
  </si>
  <si>
    <t>Támogatási szerződés alapján: 2020.10.30</t>
  </si>
  <si>
    <t>Támogatói Szerződés alapján: 2018.01.01</t>
  </si>
  <si>
    <t>Támogatói Szerződés alapján: 2020.12.31</t>
  </si>
  <si>
    <t>tervezett összköltség Kondorosra:</t>
  </si>
  <si>
    <t xml:space="preserve">bruttó 254 454 254 Ft </t>
  </si>
  <si>
    <t>Támogatói Szerződés alapján: 2018.03.01</t>
  </si>
  <si>
    <t>Támogatói Szerződés alapján:2021.02.28</t>
  </si>
  <si>
    <t>bruttó 321 399 404 Ft</t>
  </si>
  <si>
    <t>Támogatói Szerződés alapján: 2018.08.24</t>
  </si>
  <si>
    <t>Támogatói Szerződés alapján: 2021.01.02</t>
  </si>
  <si>
    <t>Támogatói Szerződés alapján: 2018.02.01</t>
  </si>
  <si>
    <t>Támogatói Szerződés alapján: 2019.05.30</t>
  </si>
  <si>
    <r>
      <t>Önerő:</t>
    </r>
    <r>
      <rPr>
        <b/>
        <sz val="10"/>
        <rFont val="Arial"/>
        <family val="2"/>
      </rPr>
      <t xml:space="preserve"> bruttó 6.999.804.- Ft. </t>
    </r>
  </si>
  <si>
    <t>"Helyi identitás és kohézió erősítése Csorvás, Gerendás, Kétsoprony és Kondoros települések lakói számára "</t>
  </si>
  <si>
    <t>TOP-5.3.1-16-BS1-2017-00011</t>
  </si>
  <si>
    <t xml:space="preserve">bruttó 6 262 615 Ft </t>
  </si>
  <si>
    <t>Támogatói Szerződés alapján: 2019.01.01</t>
  </si>
  <si>
    <t>Támogatói Szerződés alapján: 2022.08.31</t>
  </si>
  <si>
    <r>
      <t>Önerő:</t>
    </r>
    <r>
      <rPr>
        <b/>
        <sz val="10"/>
        <rFont val="Arial"/>
        <family val="2"/>
      </rPr>
      <t xml:space="preserve"> a támogatás elnyerése után lesz ismert</t>
    </r>
  </si>
  <si>
    <t>„Önkormányzati tulajdonú belterületi utak állapotának javítása”</t>
  </si>
  <si>
    <t xml:space="preserve">2019. évi központi költségvetéséről szóló 2018. évi L. törvény (a továbbiakban: Kvtv.) 3. melléklet II. 2. pont c) pont </t>
  </si>
  <si>
    <t>bruttó 15 000 000 Ft</t>
  </si>
  <si>
    <t>bruttó  3 750 000 Ft</t>
  </si>
  <si>
    <t>MEGJEGYZÉS: BEADÁS ALATT LÉVŐ PÁLYÁZAT</t>
  </si>
  <si>
    <r>
      <t>Önerő:</t>
    </r>
    <r>
      <rPr>
        <b/>
        <sz val="10"/>
        <rFont val="Arial"/>
        <family val="2"/>
      </rPr>
      <t xml:space="preserve"> bruttó 3.750.000.- Ft. </t>
    </r>
  </si>
  <si>
    <t>"Kondorosi bölcsőde férőhely növelése"</t>
  </si>
  <si>
    <t>TOP-1.4.1-19</t>
  </si>
  <si>
    <t xml:space="preserve">bruttó 140 000 000 Ft </t>
  </si>
  <si>
    <r>
      <t>Önerő:</t>
    </r>
    <r>
      <rPr>
        <b/>
        <sz val="10"/>
        <rFont val="Arial"/>
        <family val="2"/>
      </rPr>
      <t xml:space="preserve"> várhatóan a támogatás 100%-os lesz, nincs önerő.</t>
    </r>
  </si>
  <si>
    <t>Tájékoztató adatok -  2018. évi pályázatok</t>
  </si>
  <si>
    <t>Fejlesztési hitel (útépítés)</t>
  </si>
  <si>
    <t>Klíma</t>
  </si>
  <si>
    <t>Vérnyomás-és vércukorszintmérő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</si>
</sst>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m/yyyy"/>
    <numFmt numFmtId="186" formatCode="[$€-2]\ #\ ##,000_);[Red]\([$€-2]\ #\ ##,000\)"/>
    <numFmt numFmtId="187" formatCode="0.0"/>
    <numFmt numFmtId="188" formatCode="#,##0\ &quot;Ft&quot;"/>
    <numFmt numFmtId="189" formatCode="#,##0\ _F_t"/>
    <numFmt numFmtId="190" formatCode="#,##0_ ;\-#,##0\ "/>
    <numFmt numFmtId="191" formatCode="&quot;€&quot;#,##0;\-&quot;€&quot;#,##0"/>
    <numFmt numFmtId="192" formatCode="0__"/>
    <numFmt numFmtId="193" formatCode="_-* #,##0.0\ _F_t_-;\-* #,##0.0\ _F_t_-;_-* &quot;-&quot;??\ _F_t_-;_-@_-"/>
    <numFmt numFmtId="194" formatCode="[$¥€-2]\ #\ ##,000_);[Red]\([$€-2]\ #\ ##,000\)"/>
    <numFmt numFmtId="195" formatCode="0.00000"/>
    <numFmt numFmtId="196" formatCode="0.0000"/>
    <numFmt numFmtId="197" formatCode="0.000"/>
    <numFmt numFmtId="198" formatCode="_-* #,##0.0000\ _F_t_-;\-* #,##0.0000\ _F_t_-;_-* &quot;-&quot;??\ _F_t_-;_-@_-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 CE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13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i/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175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32" borderId="10" xfId="0" applyFont="1" applyFill="1" applyBorder="1" applyAlignment="1">
      <alignment vertical="center"/>
    </xf>
    <xf numFmtId="49" fontId="13" fillId="32" borderId="10" xfId="0" applyNumberFormat="1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3" fontId="13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6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5" fontId="13" fillId="32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2" borderId="11" xfId="0" applyFont="1" applyFill="1" applyBorder="1" applyAlignment="1">
      <alignment vertical="center"/>
    </xf>
    <xf numFmtId="3" fontId="4" fillId="32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5" fontId="0" fillId="32" borderId="10" xfId="0" applyNumberFormat="1" applyFill="1" applyBorder="1" applyAlignment="1">
      <alignment/>
    </xf>
    <xf numFmtId="0" fontId="4" fillId="32" borderId="11" xfId="0" applyFont="1" applyFill="1" applyBorder="1" applyAlignment="1">
      <alignment vertical="center" shrinkToFit="1"/>
    </xf>
    <xf numFmtId="0" fontId="4" fillId="32" borderId="10" xfId="0" applyFont="1" applyFill="1" applyBorder="1" applyAlignment="1">
      <alignment vertical="center" wrapText="1" shrinkToFit="1"/>
    </xf>
    <xf numFmtId="175" fontId="0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32" borderId="10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vertical="center" wrapText="1"/>
    </xf>
    <xf numFmtId="3" fontId="9" fillId="32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32" borderId="10" xfId="0" applyFont="1" applyFill="1" applyBorder="1" applyAlignment="1">
      <alignment horizontal="centerContinuous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Continuous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Continuous" vertical="center"/>
    </xf>
    <xf numFmtId="3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49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9" fillId="35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12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7" fillId="32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" fillId="36" borderId="10" xfId="0" applyNumberFormat="1" applyFont="1" applyFill="1" applyBorder="1" applyAlignment="1">
      <alignment horizontal="right" vertical="center"/>
    </xf>
    <xf numFmtId="3" fontId="13" fillId="37" borderId="10" xfId="0" applyNumberFormat="1" applyFont="1" applyFill="1" applyBorder="1" applyAlignment="1">
      <alignment horizontal="right" vertical="center"/>
    </xf>
    <xf numFmtId="3" fontId="1" fillId="37" borderId="10" xfId="0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vertical="center"/>
    </xf>
    <xf numFmtId="1" fontId="4" fillId="37" borderId="10" xfId="0" applyNumberFormat="1" applyFont="1" applyFill="1" applyBorder="1" applyAlignment="1">
      <alignment/>
    </xf>
    <xf numFmtId="3" fontId="17" fillId="32" borderId="12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37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5" fillId="37" borderId="10" xfId="0" applyNumberFormat="1" applyFont="1" applyFill="1" applyBorder="1" applyAlignment="1">
      <alignment horizontal="right" vertical="center"/>
    </xf>
    <xf numFmtId="1" fontId="5" fillId="37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179" fontId="0" fillId="0" borderId="10" xfId="40" applyNumberFormat="1" applyFont="1" applyBorder="1" applyAlignment="1">
      <alignment horizontal="right"/>
    </xf>
    <xf numFmtId="0" fontId="23" fillId="32" borderId="10" xfId="0" applyFont="1" applyFill="1" applyBorder="1" applyAlignment="1">
      <alignment horizontal="center" vertical="center" wrapText="1"/>
    </xf>
    <xf numFmtId="3" fontId="23" fillId="32" borderId="10" xfId="0" applyNumberFormat="1" applyFont="1" applyFill="1" applyBorder="1" applyAlignment="1">
      <alignment horizontal="center" vertical="center"/>
    </xf>
    <xf numFmtId="3" fontId="23" fillId="32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0" fontId="28" fillId="0" borderId="0" xfId="0" applyFont="1" applyAlignment="1">
      <alignment/>
    </xf>
    <xf numFmtId="4" fontId="20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176" fontId="20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vertical="center" wrapText="1"/>
    </xf>
    <xf numFmtId="175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175" fontId="0" fillId="32" borderId="10" xfId="0" applyNumberForma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Continuous" vertical="center" wrapText="1"/>
    </xf>
    <xf numFmtId="0" fontId="22" fillId="0" borderId="10" xfId="0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2" fillId="39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Continuous" vertical="center"/>
    </xf>
    <xf numFmtId="3" fontId="22" fillId="0" borderId="10" xfId="0" applyNumberFormat="1" applyFont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right"/>
    </xf>
    <xf numFmtId="0" fontId="22" fillId="39" borderId="10" xfId="0" applyFont="1" applyFill="1" applyBorder="1" applyAlignment="1">
      <alignment horizontal="left" vertical="center" wrapText="1"/>
    </xf>
    <xf numFmtId="0" fontId="22" fillId="39" borderId="10" xfId="0" applyNumberFormat="1" applyFont="1" applyFill="1" applyBorder="1" applyAlignment="1" quotePrefix="1">
      <alignment horizontal="center" vertical="center"/>
    </xf>
    <xf numFmtId="190" fontId="32" fillId="39" borderId="10" xfId="40" applyNumberFormat="1" applyFont="1" applyFill="1" applyBorder="1" applyAlignment="1">
      <alignment horizontal="right"/>
    </xf>
    <xf numFmtId="3" fontId="32" fillId="39" borderId="10" xfId="0" applyNumberFormat="1" applyFont="1" applyFill="1" applyBorder="1" applyAlignment="1">
      <alignment horizontal="right"/>
    </xf>
    <xf numFmtId="0" fontId="17" fillId="39" borderId="10" xfId="0" applyFont="1" applyFill="1" applyBorder="1" applyAlignment="1">
      <alignment horizontal="left" vertical="center" wrapText="1"/>
    </xf>
    <xf numFmtId="0" fontId="17" fillId="39" borderId="10" xfId="0" applyNumberFormat="1" applyFont="1" applyFill="1" applyBorder="1" applyAlignment="1" quotePrefix="1">
      <alignment horizontal="center" vertical="center"/>
    </xf>
    <xf numFmtId="190" fontId="33" fillId="39" borderId="10" xfId="40" applyNumberFormat="1" applyFont="1" applyFill="1" applyBorder="1" applyAlignment="1">
      <alignment horizontal="right"/>
    </xf>
    <xf numFmtId="3" fontId="33" fillId="39" borderId="10" xfId="0" applyNumberFormat="1" applyFont="1" applyFill="1" applyBorder="1" applyAlignment="1">
      <alignment horizontal="right"/>
    </xf>
    <xf numFmtId="3" fontId="17" fillId="39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Continuous" vertical="center"/>
    </xf>
    <xf numFmtId="3" fontId="22" fillId="39" borderId="10" xfId="0" applyNumberFormat="1" applyFont="1" applyFill="1" applyBorder="1" applyAlignment="1">
      <alignment/>
    </xf>
    <xf numFmtId="3" fontId="22" fillId="39" borderId="10" xfId="40" applyNumberFormat="1" applyFont="1" applyFill="1" applyBorder="1" applyAlignment="1">
      <alignment/>
    </xf>
    <xf numFmtId="3" fontId="17" fillId="39" borderId="10" xfId="40" applyNumberFormat="1" applyFont="1" applyFill="1" applyBorder="1" applyAlignment="1">
      <alignment/>
    </xf>
    <xf numFmtId="3" fontId="32" fillId="39" borderId="10" xfId="4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175" fontId="0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15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6" fillId="36" borderId="0" xfId="0" applyFont="1" applyFill="1" applyAlignment="1">
      <alignment vertical="center"/>
    </xf>
    <xf numFmtId="0" fontId="0" fillId="40" borderId="0" xfId="0" applyFont="1" applyFill="1" applyAlignment="1">
      <alignment/>
    </xf>
    <xf numFmtId="3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49" fontId="17" fillId="36" borderId="10" xfId="0" applyNumberFormat="1" applyFont="1" applyFill="1" applyBorder="1" applyAlignment="1">
      <alignment vertical="center"/>
    </xf>
    <xf numFmtId="0" fontId="22" fillId="36" borderId="10" xfId="0" applyFont="1" applyFill="1" applyBorder="1" applyAlignment="1">
      <alignment vertical="center" wrapText="1"/>
    </xf>
    <xf numFmtId="49" fontId="22" fillId="36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27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79" fontId="0" fillId="0" borderId="0" xfId="40" applyNumberFormat="1" applyFont="1" applyAlignment="1">
      <alignment/>
    </xf>
    <xf numFmtId="179" fontId="1" fillId="0" borderId="0" xfId="40" applyNumberFormat="1" applyFont="1" applyAlignment="1">
      <alignment/>
    </xf>
    <xf numFmtId="179" fontId="13" fillId="37" borderId="10" xfId="40" applyNumberFormat="1" applyFont="1" applyFill="1" applyBorder="1" applyAlignment="1">
      <alignment horizontal="center" vertical="center" wrapText="1"/>
    </xf>
    <xf numFmtId="179" fontId="13" fillId="37" borderId="10" xfId="40" applyNumberFormat="1" applyFont="1" applyFill="1" applyBorder="1" applyAlignment="1">
      <alignment horizontal="right" vertical="center"/>
    </xf>
    <xf numFmtId="179" fontId="1" fillId="0" borderId="10" xfId="40" applyNumberFormat="1" applyFont="1" applyBorder="1" applyAlignment="1">
      <alignment horizontal="right" vertical="center"/>
    </xf>
    <xf numFmtId="179" fontId="13" fillId="32" borderId="10" xfId="40" applyNumberFormat="1" applyFont="1" applyFill="1" applyBorder="1" applyAlignment="1">
      <alignment vertical="center"/>
    </xf>
    <xf numFmtId="179" fontId="6" fillId="0" borderId="10" xfId="40" applyNumberFormat="1" applyFont="1" applyBorder="1" applyAlignment="1">
      <alignment/>
    </xf>
    <xf numFmtId="179" fontId="0" fillId="0" borderId="10" xfId="40" applyNumberFormat="1" applyFont="1" applyBorder="1" applyAlignment="1">
      <alignment/>
    </xf>
    <xf numFmtId="179" fontId="4" fillId="37" borderId="10" xfId="40" applyNumberFormat="1" applyFont="1" applyFill="1" applyBorder="1" applyAlignment="1">
      <alignment/>
    </xf>
    <xf numFmtId="179" fontId="17" fillId="32" borderId="10" xfId="40" applyNumberFormat="1" applyFont="1" applyFill="1" applyBorder="1" applyAlignment="1">
      <alignment/>
    </xf>
    <xf numFmtId="179" fontId="13" fillId="36" borderId="10" xfId="40" applyNumberFormat="1" applyFont="1" applyFill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3" fontId="0" fillId="37" borderId="10" xfId="0" applyNumberForma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6" fillId="38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9" fillId="35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 vertical="center"/>
    </xf>
    <xf numFmtId="179" fontId="0" fillId="0" borderId="0" xfId="0" applyNumberFormat="1" applyAlignment="1">
      <alignment/>
    </xf>
    <xf numFmtId="0" fontId="26" fillId="41" borderId="10" xfId="0" applyFont="1" applyFill="1" applyBorder="1" applyAlignment="1">
      <alignment vertical="center" wrapText="1"/>
    </xf>
    <xf numFmtId="0" fontId="26" fillId="41" borderId="16" xfId="0" applyFont="1" applyFill="1" applyBorder="1" applyAlignment="1">
      <alignment vertical="center" wrapText="1"/>
    </xf>
    <xf numFmtId="0" fontId="26" fillId="41" borderId="10" xfId="0" applyFont="1" applyFill="1" applyBorder="1" applyAlignment="1">
      <alignment horizontal="center" vertical="center" wrapText="1"/>
    </xf>
    <xf numFmtId="0" fontId="26" fillId="41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4" fillId="42" borderId="18" xfId="0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20" fillId="0" borderId="19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wrapText="1"/>
    </xf>
    <xf numFmtId="3" fontId="6" fillId="0" borderId="16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right" wrapText="1"/>
    </xf>
    <xf numFmtId="3" fontId="5" fillId="0" borderId="21" xfId="0" applyNumberFormat="1" applyFont="1" applyFill="1" applyBorder="1" applyAlignment="1">
      <alignment horizontal="right" wrapText="1"/>
    </xf>
    <xf numFmtId="0" fontId="4" fillId="42" borderId="22" xfId="0" applyFont="1" applyFill="1" applyBorder="1" applyAlignment="1">
      <alignment/>
    </xf>
    <xf numFmtId="0" fontId="4" fillId="42" borderId="23" xfId="0" applyFont="1" applyFill="1" applyBorder="1" applyAlignment="1">
      <alignment vertical="center" wrapText="1"/>
    </xf>
    <xf numFmtId="3" fontId="20" fillId="42" borderId="23" xfId="0" applyNumberFormat="1" applyFont="1" applyFill="1" applyBorder="1" applyAlignment="1">
      <alignment horizontal="right" wrapText="1"/>
    </xf>
    <xf numFmtId="3" fontId="5" fillId="42" borderId="24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/>
    </xf>
    <xf numFmtId="0" fontId="4" fillId="4" borderId="18" xfId="0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right" wrapText="1"/>
    </xf>
    <xf numFmtId="1" fontId="4" fillId="0" borderId="13" xfId="0" applyNumberFormat="1" applyFont="1" applyFill="1" applyBorder="1" applyAlignment="1">
      <alignment/>
    </xf>
    <xf numFmtId="187" fontId="4" fillId="0" borderId="20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right" wrapText="1"/>
    </xf>
    <xf numFmtId="1" fontId="4" fillId="0" borderId="25" xfId="0" applyNumberFormat="1" applyFont="1" applyFill="1" applyBorder="1" applyAlignment="1">
      <alignment/>
    </xf>
    <xf numFmtId="187" fontId="4" fillId="0" borderId="20" xfId="0" applyNumberFormat="1" applyFont="1" applyFill="1" applyBorder="1" applyAlignment="1">
      <alignment vertical="center"/>
    </xf>
    <xf numFmtId="187" fontId="4" fillId="4" borderId="22" xfId="0" applyNumberFormat="1" applyFont="1" applyFill="1" applyBorder="1" applyAlignment="1">
      <alignment/>
    </xf>
    <xf numFmtId="0" fontId="4" fillId="4" borderId="23" xfId="0" applyFont="1" applyFill="1" applyBorder="1" applyAlignment="1">
      <alignment vertical="center" wrapText="1"/>
    </xf>
    <xf numFmtId="3" fontId="20" fillId="4" borderId="23" xfId="0" applyNumberFormat="1" applyFont="1" applyFill="1" applyBorder="1" applyAlignment="1">
      <alignment horizontal="right" wrapText="1"/>
    </xf>
    <xf numFmtId="3" fontId="5" fillId="4" borderId="24" xfId="0" applyNumberFormat="1" applyFont="1" applyFill="1" applyBorder="1" applyAlignment="1">
      <alignment horizontal="right" wrapText="1"/>
    </xf>
    <xf numFmtId="187" fontId="4" fillId="0" borderId="17" xfId="0" applyNumberFormat="1" applyFont="1" applyFill="1" applyBorder="1" applyAlignment="1">
      <alignment/>
    </xf>
    <xf numFmtId="0" fontId="4" fillId="43" borderId="18" xfId="0" applyFont="1" applyFill="1" applyBorder="1" applyAlignment="1">
      <alignment vertical="center" wrapText="1"/>
    </xf>
    <xf numFmtId="187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 vertical="center" wrapText="1"/>
    </xf>
    <xf numFmtId="3" fontId="20" fillId="0" borderId="27" xfId="0" applyNumberFormat="1" applyFont="1" applyFill="1" applyBorder="1" applyAlignment="1">
      <alignment horizontal="right" wrapText="1"/>
    </xf>
    <xf numFmtId="3" fontId="5" fillId="0" borderId="28" xfId="0" applyNumberFormat="1" applyFont="1" applyFill="1" applyBorder="1" applyAlignment="1">
      <alignment horizontal="right" wrapText="1"/>
    </xf>
    <xf numFmtId="187" fontId="4" fillId="0" borderId="13" xfId="0" applyNumberFormat="1" applyFont="1" applyFill="1" applyBorder="1" applyAlignment="1">
      <alignment/>
    </xf>
    <xf numFmtId="3" fontId="73" fillId="0" borderId="10" xfId="0" applyNumberFormat="1" applyFont="1" applyFill="1" applyBorder="1" applyAlignment="1">
      <alignment horizontal="right" wrapText="1"/>
    </xf>
    <xf numFmtId="3" fontId="73" fillId="0" borderId="11" xfId="0" applyNumberFormat="1" applyFont="1" applyFill="1" applyBorder="1" applyAlignment="1">
      <alignment horizontal="right" wrapText="1"/>
    </xf>
    <xf numFmtId="4" fontId="20" fillId="0" borderId="11" xfId="0" applyNumberFormat="1" applyFont="1" applyFill="1" applyBorder="1" applyAlignment="1">
      <alignment horizontal="right" wrapText="1"/>
    </xf>
    <xf numFmtId="176" fontId="20" fillId="0" borderId="11" xfId="0" applyNumberFormat="1" applyFont="1" applyFill="1" applyBorder="1" applyAlignment="1">
      <alignment horizontal="right" wrapText="1"/>
    </xf>
    <xf numFmtId="176" fontId="73" fillId="0" borderId="11" xfId="0" applyNumberFormat="1" applyFont="1" applyFill="1" applyBorder="1" applyAlignment="1">
      <alignment horizontal="right" wrapText="1"/>
    </xf>
    <xf numFmtId="187" fontId="4" fillId="43" borderId="22" xfId="0" applyNumberFormat="1" applyFont="1" applyFill="1" applyBorder="1" applyAlignment="1">
      <alignment/>
    </xf>
    <xf numFmtId="0" fontId="4" fillId="43" borderId="23" xfId="0" applyFont="1" applyFill="1" applyBorder="1" applyAlignment="1">
      <alignment vertical="center" wrapText="1"/>
    </xf>
    <xf numFmtId="3" fontId="20" fillId="43" borderId="23" xfId="0" applyNumberFormat="1" applyFont="1" applyFill="1" applyBorder="1" applyAlignment="1">
      <alignment horizontal="right" wrapText="1"/>
    </xf>
    <xf numFmtId="3" fontId="5" fillId="43" borderId="24" xfId="0" applyNumberFormat="1" applyFont="1" applyFill="1" applyBorder="1" applyAlignment="1">
      <alignment horizontal="right" wrapText="1"/>
    </xf>
    <xf numFmtId="187" fontId="4" fillId="0" borderId="29" xfId="0" applyNumberFormat="1" applyFont="1" applyFill="1" applyBorder="1" applyAlignment="1">
      <alignment/>
    </xf>
    <xf numFmtId="0" fontId="4" fillId="44" borderId="30" xfId="0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horizontal="right" wrapText="1"/>
    </xf>
    <xf numFmtId="3" fontId="5" fillId="0" borderId="31" xfId="0" applyNumberFormat="1" applyFont="1" applyFill="1" applyBorder="1" applyAlignment="1">
      <alignment horizontal="right" wrapText="1"/>
    </xf>
    <xf numFmtId="187" fontId="4" fillId="0" borderId="25" xfId="0" applyNumberFormat="1" applyFont="1" applyFill="1" applyBorder="1" applyAlignment="1">
      <alignment/>
    </xf>
    <xf numFmtId="0" fontId="4" fillId="0" borderId="32" xfId="0" applyFont="1" applyFill="1" applyBorder="1" applyAlignment="1">
      <alignment vertical="center" wrapText="1"/>
    </xf>
    <xf numFmtId="3" fontId="20" fillId="0" borderId="32" xfId="0" applyNumberFormat="1" applyFont="1" applyFill="1" applyBorder="1" applyAlignment="1">
      <alignment horizontal="right" wrapText="1"/>
    </xf>
    <xf numFmtId="3" fontId="74" fillId="0" borderId="33" xfId="0" applyNumberFormat="1" applyFont="1" applyFill="1" applyBorder="1" applyAlignment="1">
      <alignment horizontal="right" wrapText="1"/>
    </xf>
    <xf numFmtId="0" fontId="4" fillId="44" borderId="20" xfId="0" applyFont="1" applyFill="1" applyBorder="1" applyAlignment="1">
      <alignment/>
    </xf>
    <xf numFmtId="0" fontId="4" fillId="44" borderId="11" xfId="0" applyFont="1" applyFill="1" applyBorder="1" applyAlignment="1">
      <alignment vertical="center" wrapText="1"/>
    </xf>
    <xf numFmtId="0" fontId="20" fillId="44" borderId="11" xfId="0" applyFont="1" applyFill="1" applyBorder="1" applyAlignment="1">
      <alignment horizontal="right" wrapText="1"/>
    </xf>
    <xf numFmtId="3" fontId="5" fillId="44" borderId="21" xfId="0" applyNumberFormat="1" applyFont="1" applyFill="1" applyBorder="1" applyAlignment="1">
      <alignment horizontal="right" wrapText="1"/>
    </xf>
    <xf numFmtId="0" fontId="18" fillId="45" borderId="22" xfId="0" applyFont="1" applyFill="1" applyBorder="1" applyAlignment="1">
      <alignment/>
    </xf>
    <xf numFmtId="0" fontId="18" fillId="45" borderId="23" xfId="0" applyFont="1" applyFill="1" applyBorder="1" applyAlignment="1">
      <alignment vertical="center" wrapText="1"/>
    </xf>
    <xf numFmtId="0" fontId="20" fillId="45" borderId="23" xfId="0" applyFont="1" applyFill="1" applyBorder="1" applyAlignment="1">
      <alignment horizontal="right" wrapText="1"/>
    </xf>
    <xf numFmtId="3" fontId="5" fillId="45" borderId="24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/>
    </xf>
    <xf numFmtId="179" fontId="0" fillId="0" borderId="10" xfId="4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32" borderId="15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24" borderId="10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6" fontId="4" fillId="0" borderId="12" xfId="0" applyNumberFormat="1" applyFont="1" applyBorder="1" applyAlignment="1">
      <alignment horizontal="center"/>
    </xf>
    <xf numFmtId="6" fontId="4" fillId="0" borderId="15" xfId="0" applyNumberFormat="1" applyFont="1" applyBorder="1" applyAlignment="1">
      <alignment horizontal="center"/>
    </xf>
    <xf numFmtId="6" fontId="4" fillId="0" borderId="13" xfId="0" applyNumberFormat="1" applyFont="1" applyBorder="1" applyAlignment="1">
      <alignment horizontal="center"/>
    </xf>
    <xf numFmtId="198" fontId="4" fillId="0" borderId="12" xfId="40" applyNumberFormat="1" applyFont="1" applyBorder="1" applyAlignment="1">
      <alignment horizontal="center"/>
    </xf>
    <xf numFmtId="198" fontId="4" fillId="0" borderId="15" xfId="40" applyNumberFormat="1" applyFont="1" applyBorder="1" applyAlignment="1">
      <alignment horizontal="center"/>
    </xf>
    <xf numFmtId="198" fontId="4" fillId="0" borderId="13" xfId="40" applyNumberFormat="1" applyFont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9" fillId="0" borderId="36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1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4" fontId="0" fillId="0" borderId="14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9" fillId="24" borderId="12" xfId="0" applyFont="1" applyFill="1" applyBorder="1" applyAlignment="1">
      <alignment wrapText="1"/>
    </xf>
    <xf numFmtId="0" fontId="9" fillId="24" borderId="15" xfId="0" applyFont="1" applyFill="1" applyBorder="1" applyAlignment="1">
      <alignment wrapText="1"/>
    </xf>
    <xf numFmtId="0" fontId="9" fillId="24" borderId="13" xfId="0" applyFont="1" applyFill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2" fontId="19" fillId="0" borderId="0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41" borderId="0" xfId="0" applyFont="1" applyFill="1" applyBorder="1" applyAlignment="1">
      <alignment horizontal="center" vertical="center" wrapText="1"/>
    </xf>
    <xf numFmtId="0" fontId="25" fillId="41" borderId="25" xfId="0" applyFont="1" applyFill="1" applyBorder="1" applyAlignment="1">
      <alignment horizontal="center" vertical="center" wrapText="1"/>
    </xf>
    <xf numFmtId="0" fontId="25" fillId="41" borderId="38" xfId="0" applyFont="1" applyFill="1" applyBorder="1" applyAlignment="1">
      <alignment horizontal="center" vertical="center" wrapText="1"/>
    </xf>
    <xf numFmtId="0" fontId="25" fillId="41" borderId="39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30" fillId="39" borderId="1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38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38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38" borderId="10" xfId="0" applyFont="1" applyFill="1" applyBorder="1" applyAlignment="1">
      <alignment horizontal="center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157</xdr:row>
      <xdr:rowOff>0</xdr:rowOff>
    </xdr:from>
    <xdr:to>
      <xdr:col>6</xdr:col>
      <xdr:colOff>180975</xdr:colOff>
      <xdr:row>167</xdr:row>
      <xdr:rowOff>66675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7868900"/>
          <a:ext cx="180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dvAspect="DVASPECT_ICON" shapeId="75132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view="pageLayout" workbookViewId="0" topLeftCell="A1">
      <selection activeCell="I15" sqref="I15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10" s="3" customFormat="1" ht="15.75">
      <c r="A1" s="452" t="s">
        <v>550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s="3" customFormat="1" ht="21.75" customHeight="1">
      <c r="A2" s="448" t="s">
        <v>222</v>
      </c>
      <c r="B2" s="448"/>
      <c r="C2" s="448"/>
      <c r="D2" s="448"/>
      <c r="E2" s="448"/>
      <c r="F2" s="448"/>
      <c r="G2" s="448"/>
      <c r="H2" s="448"/>
      <c r="I2" s="448"/>
      <c r="J2" s="448"/>
    </row>
    <row r="3" spans="1:10" s="3" customFormat="1" ht="12.75" customHeight="1">
      <c r="A3" s="453" t="s">
        <v>223</v>
      </c>
      <c r="B3" s="226" t="s">
        <v>224</v>
      </c>
      <c r="C3" s="454" t="s">
        <v>611</v>
      </c>
      <c r="D3" s="455"/>
      <c r="E3" s="455"/>
      <c r="F3" s="456"/>
      <c r="G3" s="454" t="s">
        <v>612</v>
      </c>
      <c r="H3" s="455"/>
      <c r="I3" s="455"/>
      <c r="J3" s="456"/>
    </row>
    <row r="4" spans="1:10" s="198" customFormat="1" ht="51.75" customHeight="1">
      <c r="A4" s="453"/>
      <c r="B4" s="457" t="s">
        <v>225</v>
      </c>
      <c r="C4" s="227" t="s">
        <v>226</v>
      </c>
      <c r="D4" s="227" t="s">
        <v>227</v>
      </c>
      <c r="E4" s="227" t="s">
        <v>228</v>
      </c>
      <c r="F4" s="228" t="s">
        <v>229</v>
      </c>
      <c r="G4" s="227" t="s">
        <v>226</v>
      </c>
      <c r="H4" s="227" t="s">
        <v>227</v>
      </c>
      <c r="I4" s="227" t="s">
        <v>228</v>
      </c>
      <c r="J4" s="228" t="s">
        <v>229</v>
      </c>
    </row>
    <row r="5" spans="1:10" ht="12.75">
      <c r="A5" s="453"/>
      <c r="B5" s="458"/>
      <c r="C5" s="229" t="s">
        <v>230</v>
      </c>
      <c r="D5" s="229" t="s">
        <v>230</v>
      </c>
      <c r="E5" s="229" t="s">
        <v>231</v>
      </c>
      <c r="F5" s="226" t="s">
        <v>231</v>
      </c>
      <c r="G5" s="229" t="s">
        <v>230</v>
      </c>
      <c r="H5" s="229" t="s">
        <v>230</v>
      </c>
      <c r="I5" s="229" t="s">
        <v>231</v>
      </c>
      <c r="J5" s="226" t="s">
        <v>231</v>
      </c>
    </row>
    <row r="6" spans="1:10" s="233" customFormat="1" ht="12.75">
      <c r="A6" s="229" t="s">
        <v>100</v>
      </c>
      <c r="B6" s="230" t="s">
        <v>109</v>
      </c>
      <c r="C6" s="231">
        <v>4</v>
      </c>
      <c r="D6" s="231">
        <v>2</v>
      </c>
      <c r="E6" s="231"/>
      <c r="F6" s="232">
        <f>SUM(C6:E6)</f>
        <v>6</v>
      </c>
      <c r="G6" s="231">
        <v>4</v>
      </c>
      <c r="H6" s="231">
        <v>2</v>
      </c>
      <c r="I6" s="231"/>
      <c r="J6" s="232">
        <f>SUM(G6:I6)</f>
        <v>6</v>
      </c>
    </row>
    <row r="7" spans="1:10" ht="20.25" customHeight="1">
      <c r="A7" s="229" t="s">
        <v>101</v>
      </c>
      <c r="B7" s="230" t="s">
        <v>120</v>
      </c>
      <c r="C7" s="234">
        <v>29</v>
      </c>
      <c r="D7" s="234"/>
      <c r="E7" s="234"/>
      <c r="F7" s="232">
        <f>SUM(C7:E7)</f>
        <v>29</v>
      </c>
      <c r="G7" s="234">
        <v>29</v>
      </c>
      <c r="H7" s="234"/>
      <c r="I7" s="234"/>
      <c r="J7" s="232">
        <f>SUM(G7:I7)</f>
        <v>29</v>
      </c>
    </row>
    <row r="8" spans="1:10" ht="20.25" customHeight="1">
      <c r="A8" s="229" t="s">
        <v>94</v>
      </c>
      <c r="B8" s="230" t="s">
        <v>232</v>
      </c>
      <c r="C8" s="234">
        <v>80</v>
      </c>
      <c r="D8" s="234"/>
      <c r="E8" s="234"/>
      <c r="F8" s="232">
        <f>SUM(C8:E8)</f>
        <v>80</v>
      </c>
      <c r="G8" s="234">
        <v>79</v>
      </c>
      <c r="H8" s="234"/>
      <c r="I8" s="234"/>
      <c r="J8" s="232">
        <f>SUM(G8:I8)</f>
        <v>79</v>
      </c>
    </row>
    <row r="9" spans="1:10" ht="18.75" customHeight="1">
      <c r="A9" s="229" t="s">
        <v>102</v>
      </c>
      <c r="B9" s="230" t="s">
        <v>233</v>
      </c>
      <c r="C9" s="234">
        <v>3</v>
      </c>
      <c r="D9" s="235"/>
      <c r="E9" s="235"/>
      <c r="F9" s="232">
        <f>SUM(C9:E9)</f>
        <v>3</v>
      </c>
      <c r="G9" s="234">
        <v>3</v>
      </c>
      <c r="H9" s="235"/>
      <c r="I9" s="235"/>
      <c r="J9" s="232">
        <f>SUM(G9:I9)</f>
        <v>3</v>
      </c>
    </row>
    <row r="10" spans="1:10" s="3" customFormat="1" ht="22.5" customHeight="1">
      <c r="A10" s="451" t="s">
        <v>234</v>
      </c>
      <c r="B10" s="451"/>
      <c r="C10" s="232">
        <f>SUM(C6:C9)</f>
        <v>116</v>
      </c>
      <c r="D10" s="232">
        <f>SUM(D6:D9)</f>
        <v>2</v>
      </c>
      <c r="E10" s="232">
        <f>SUM(E6:E9)</f>
        <v>0</v>
      </c>
      <c r="F10" s="232">
        <f>SUM(C10:E10)</f>
        <v>118</v>
      </c>
      <c r="G10" s="232">
        <f>SUM(G6:G9)</f>
        <v>115</v>
      </c>
      <c r="H10" s="232">
        <f>SUM(H6:H9)</f>
        <v>2</v>
      </c>
      <c r="I10" s="232">
        <f>SUM(I6:I9)</f>
        <v>0</v>
      </c>
      <c r="J10" s="232">
        <f>SUM(G10:I10)</f>
        <v>117</v>
      </c>
    </row>
    <row r="11" spans="3:6" ht="12.75">
      <c r="C11" s="236"/>
      <c r="D11" s="236"/>
      <c r="E11" s="236"/>
      <c r="F11" s="236"/>
    </row>
  </sheetData>
  <sheetProtection/>
  <mergeCells count="7">
    <mergeCell ref="A10:B10"/>
    <mergeCell ref="A1:J1"/>
    <mergeCell ref="A2:J2"/>
    <mergeCell ref="A3:A5"/>
    <mergeCell ref="C3:F3"/>
    <mergeCell ref="G3:J3"/>
    <mergeCell ref="B4:B5"/>
  </mergeCells>
  <printOptions/>
  <pageMargins left="0.7" right="0.7" top="0.75" bottom="0.75" header="0.3" footer="0.3"/>
  <pageSetup horizontalDpi="600" verticalDpi="600" orientation="portrait" paperSize="9" scale="75" r:id="rId1"/>
  <headerFooter>
    <oddHeader>&amp;L6. melléklet a 6/2019.(V.30.)  önk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0"/>
  <sheetViews>
    <sheetView tabSelected="1" view="pageLayout" workbookViewId="0" topLeftCell="H1">
      <selection activeCell="L33" sqref="L33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22.57421875" style="0" customWidth="1"/>
    <col min="8" max="8" width="11.421875" style="0" bestFit="1" customWidth="1"/>
    <col min="11" max="11" width="18.28125" style="0" customWidth="1"/>
  </cols>
  <sheetData>
    <row r="1" spans="1:7" ht="15.75" customHeight="1">
      <c r="A1" s="431" t="s">
        <v>235</v>
      </c>
      <c r="B1" s="431"/>
      <c r="C1" s="431"/>
      <c r="D1" s="431"/>
      <c r="E1" s="431"/>
      <c r="F1" s="431"/>
      <c r="G1" s="431"/>
    </row>
    <row r="2" spans="1:7" ht="12.75" customHeight="1">
      <c r="A2" s="527" t="s">
        <v>746</v>
      </c>
      <c r="B2" s="431"/>
      <c r="C2" s="431"/>
      <c r="D2" s="431"/>
      <c r="E2" s="431"/>
      <c r="F2" s="431"/>
      <c r="G2" s="431"/>
    </row>
    <row r="3" spans="1:7" ht="3.75" customHeight="1">
      <c r="A3" s="431"/>
      <c r="B3" s="431"/>
      <c r="C3" s="431"/>
      <c r="D3" s="431"/>
      <c r="E3" s="431"/>
      <c r="F3" s="431"/>
      <c r="G3" s="431"/>
    </row>
    <row r="4" spans="1:7" ht="12.75" hidden="1">
      <c r="A4" s="431"/>
      <c r="B4" s="431"/>
      <c r="C4" s="431"/>
      <c r="D4" s="431"/>
      <c r="E4" s="431"/>
      <c r="F4" s="431"/>
      <c r="G4" s="431"/>
    </row>
    <row r="5" spans="1:7" ht="12.75" hidden="1">
      <c r="A5" s="431"/>
      <c r="B5" s="431"/>
      <c r="C5" s="431"/>
      <c r="D5" s="431"/>
      <c r="E5" s="431"/>
      <c r="F5" s="431"/>
      <c r="G5" s="431"/>
    </row>
    <row r="6" spans="1:7" ht="12.75" hidden="1">
      <c r="A6" s="431"/>
      <c r="B6" s="431"/>
      <c r="C6" s="431"/>
      <c r="D6" s="431"/>
      <c r="E6" s="431"/>
      <c r="F6" s="431"/>
      <c r="G6" s="431"/>
    </row>
    <row r="7" spans="1:7" ht="12.75" hidden="1">
      <c r="A7" s="427"/>
      <c r="B7" s="427"/>
      <c r="C7" s="427"/>
      <c r="D7" s="427"/>
      <c r="E7" s="427"/>
      <c r="F7" s="427"/>
      <c r="G7" s="427"/>
    </row>
    <row r="8" spans="1:7" ht="12.75" customHeight="1">
      <c r="A8" s="510" t="s">
        <v>237</v>
      </c>
      <c r="B8" s="510"/>
      <c r="C8" s="510"/>
      <c r="D8" s="520" t="s">
        <v>517</v>
      </c>
      <c r="E8" s="521"/>
      <c r="F8" s="521"/>
      <c r="G8" s="522"/>
    </row>
    <row r="9" spans="1:7" ht="12.75" customHeight="1">
      <c r="A9" s="512" t="s">
        <v>238</v>
      </c>
      <c r="B9" s="512"/>
      <c r="C9" s="512"/>
      <c r="D9" s="449" t="s">
        <v>518</v>
      </c>
      <c r="E9" s="478"/>
      <c r="F9" s="478"/>
      <c r="G9" s="450"/>
    </row>
    <row r="10" spans="1:7" ht="12.75" customHeight="1">
      <c r="A10" s="479" t="s">
        <v>239</v>
      </c>
      <c r="B10" s="480"/>
      <c r="C10" s="481"/>
      <c r="D10" s="528" t="s">
        <v>519</v>
      </c>
      <c r="E10" s="529"/>
      <c r="F10" s="529"/>
      <c r="G10" s="530"/>
    </row>
    <row r="11" spans="1:7" ht="12.75" customHeight="1">
      <c r="A11" s="479" t="s">
        <v>240</v>
      </c>
      <c r="B11" s="480"/>
      <c r="C11" s="481"/>
      <c r="D11" s="524">
        <v>43132</v>
      </c>
      <c r="E11" s="531"/>
      <c r="F11" s="531"/>
      <c r="G11" s="532"/>
    </row>
    <row r="12" spans="1:7" ht="12.75" customHeight="1">
      <c r="A12" s="479" t="s">
        <v>241</v>
      </c>
      <c r="B12" s="480"/>
      <c r="C12" s="481"/>
      <c r="D12" s="524">
        <v>44227</v>
      </c>
      <c r="E12" s="531"/>
      <c r="F12" s="531"/>
      <c r="G12" s="532"/>
    </row>
    <row r="13" spans="1:7" ht="12.75">
      <c r="A13" s="475" t="s">
        <v>242</v>
      </c>
      <c r="B13" s="476"/>
      <c r="C13" s="476"/>
      <c r="D13" s="476"/>
      <c r="E13" s="476"/>
      <c r="F13" s="476"/>
      <c r="G13" s="477"/>
    </row>
    <row r="14" spans="1:7" ht="12" customHeight="1" hidden="1">
      <c r="A14" s="295"/>
      <c r="B14" s="296"/>
      <c r="C14" s="296"/>
      <c r="D14" s="296"/>
      <c r="E14" s="296"/>
      <c r="F14" s="296"/>
      <c r="G14" s="296"/>
    </row>
    <row r="15" spans="1:7" ht="12" customHeight="1">
      <c r="A15" s="543" t="s">
        <v>245</v>
      </c>
      <c r="B15" s="544"/>
      <c r="C15" s="544"/>
      <c r="D15" s="544"/>
      <c r="E15" s="544"/>
      <c r="F15" s="544"/>
      <c r="G15" s="545"/>
    </row>
    <row r="16" ht="21" customHeight="1"/>
    <row r="17" spans="1:7" ht="12.75">
      <c r="A17" s="510" t="s">
        <v>237</v>
      </c>
      <c r="B17" s="510"/>
      <c r="C17" s="510"/>
      <c r="D17" s="520" t="s">
        <v>520</v>
      </c>
      <c r="E17" s="521"/>
      <c r="F17" s="521"/>
      <c r="G17" s="522"/>
    </row>
    <row r="18" spans="1:7" ht="12.75">
      <c r="A18" s="512" t="s">
        <v>238</v>
      </c>
      <c r="B18" s="512"/>
      <c r="C18" s="512"/>
      <c r="D18" s="513" t="s">
        <v>521</v>
      </c>
      <c r="E18" s="513"/>
      <c r="F18" s="513"/>
      <c r="G18" s="513"/>
    </row>
    <row r="19" spans="1:7" ht="12.75">
      <c r="A19" s="523" t="s">
        <v>239</v>
      </c>
      <c r="B19" s="523"/>
      <c r="C19" s="523"/>
      <c r="D19" s="485" t="s">
        <v>710</v>
      </c>
      <c r="E19" s="478"/>
      <c r="F19" s="478"/>
      <c r="G19" s="450"/>
    </row>
    <row r="20" spans="1:7" ht="12.75">
      <c r="A20" s="479" t="s">
        <v>243</v>
      </c>
      <c r="B20" s="480"/>
      <c r="C20" s="481"/>
      <c r="D20" s="485" t="s">
        <v>711</v>
      </c>
      <c r="E20" s="478"/>
      <c r="F20" s="478"/>
      <c r="G20" s="450"/>
    </row>
    <row r="21" spans="1:7" ht="12.75">
      <c r="A21" s="479" t="s">
        <v>240</v>
      </c>
      <c r="B21" s="480"/>
      <c r="C21" s="481"/>
      <c r="D21" s="524" t="s">
        <v>712</v>
      </c>
      <c r="E21" s="525"/>
      <c r="F21" s="525"/>
      <c r="G21" s="526"/>
    </row>
    <row r="22" spans="1:7" ht="12.75">
      <c r="A22" s="479" t="s">
        <v>241</v>
      </c>
      <c r="B22" s="480"/>
      <c r="C22" s="481"/>
      <c r="D22" s="524" t="s">
        <v>713</v>
      </c>
      <c r="E22" s="525"/>
      <c r="F22" s="525"/>
      <c r="G22" s="526"/>
    </row>
    <row r="23" spans="1:7" ht="12.75">
      <c r="A23" s="512" t="s">
        <v>242</v>
      </c>
      <c r="B23" s="523"/>
      <c r="C23" s="523"/>
      <c r="D23" s="523"/>
      <c r="E23" s="523"/>
      <c r="F23" s="523"/>
      <c r="G23" s="523"/>
    </row>
    <row r="24" spans="1:7" ht="33.75" customHeight="1" hidden="1">
      <c r="A24" s="500"/>
      <c r="B24" s="500"/>
      <c r="C24" s="500"/>
      <c r="D24" s="500"/>
      <c r="E24" s="500"/>
      <c r="F24" s="500"/>
      <c r="G24" s="500"/>
    </row>
    <row r="25" ht="12.75" hidden="1"/>
    <row r="26" spans="1:7" ht="12.75">
      <c r="A26" s="468" t="s">
        <v>245</v>
      </c>
      <c r="B26" s="468"/>
      <c r="C26" s="468"/>
      <c r="D26" s="468"/>
      <c r="E26" s="468"/>
      <c r="F26" s="468"/>
      <c r="G26" s="468"/>
    </row>
    <row r="28" spans="1:7" ht="12.75" customHeight="1">
      <c r="A28" s="510" t="s">
        <v>237</v>
      </c>
      <c r="B28" s="510"/>
      <c r="C28" s="510"/>
      <c r="D28" s="520" t="s">
        <v>523</v>
      </c>
      <c r="E28" s="521"/>
      <c r="F28" s="521"/>
      <c r="G28" s="522"/>
    </row>
    <row r="29" spans="1:7" ht="12.75">
      <c r="A29" s="512" t="s">
        <v>238</v>
      </c>
      <c r="B29" s="512"/>
      <c r="C29" s="512"/>
      <c r="D29" s="513" t="s">
        <v>524</v>
      </c>
      <c r="E29" s="513"/>
      <c r="F29" s="513"/>
      <c r="G29" s="513"/>
    </row>
    <row r="30" spans="1:7" ht="12.75">
      <c r="A30" s="523" t="s">
        <v>239</v>
      </c>
      <c r="B30" s="523"/>
      <c r="C30" s="523"/>
      <c r="D30" s="449" t="s">
        <v>714</v>
      </c>
      <c r="E30" s="478"/>
      <c r="F30" s="478"/>
      <c r="G30" s="450"/>
    </row>
    <row r="31" spans="1:7" ht="12.75">
      <c r="A31" s="479" t="s">
        <v>243</v>
      </c>
      <c r="B31" s="480"/>
      <c r="C31" s="481"/>
      <c r="D31" s="542" t="s">
        <v>715</v>
      </c>
      <c r="E31" s="478"/>
      <c r="F31" s="478"/>
      <c r="G31" s="450"/>
    </row>
    <row r="32" spans="1:7" ht="12.75">
      <c r="A32" s="459" t="s">
        <v>240</v>
      </c>
      <c r="B32" s="480"/>
      <c r="C32" s="481"/>
      <c r="D32" s="524" t="s">
        <v>716</v>
      </c>
      <c r="E32" s="525"/>
      <c r="F32" s="525"/>
      <c r="G32" s="526"/>
    </row>
    <row r="33" spans="1:7" ht="15.75" customHeight="1">
      <c r="A33" s="479" t="s">
        <v>241</v>
      </c>
      <c r="B33" s="480"/>
      <c r="C33" s="481"/>
      <c r="D33" s="524" t="s">
        <v>717</v>
      </c>
      <c r="E33" s="525"/>
      <c r="F33" s="525"/>
      <c r="G33" s="526"/>
    </row>
    <row r="34" spans="1:7" ht="18" customHeight="1">
      <c r="A34" s="475" t="s">
        <v>242</v>
      </c>
      <c r="B34" s="476"/>
      <c r="C34" s="476"/>
      <c r="D34" s="476"/>
      <c r="E34" s="476"/>
      <c r="F34" s="476"/>
      <c r="G34" s="477"/>
    </row>
    <row r="35" spans="1:7" ht="12.75" hidden="1">
      <c r="A35" s="494"/>
      <c r="B35" s="495"/>
      <c r="C35" s="495"/>
      <c r="D35" s="495"/>
      <c r="E35" s="495"/>
      <c r="F35" s="495"/>
      <c r="G35" s="496"/>
    </row>
    <row r="36" spans="1:7" ht="12.75" hidden="1">
      <c r="A36" s="494"/>
      <c r="B36" s="495"/>
      <c r="C36" s="495"/>
      <c r="D36" s="495"/>
      <c r="E36" s="495"/>
      <c r="F36" s="495"/>
      <c r="G36" s="496"/>
    </row>
    <row r="37" spans="1:7" ht="12.75" hidden="1">
      <c r="A37" s="494"/>
      <c r="B37" s="495"/>
      <c r="C37" s="495"/>
      <c r="D37" s="495"/>
      <c r="E37" s="495"/>
      <c r="F37" s="495"/>
      <c r="G37" s="496"/>
    </row>
    <row r="38" spans="1:7" ht="12.75" hidden="1">
      <c r="A38" s="494"/>
      <c r="B38" s="495"/>
      <c r="C38" s="495"/>
      <c r="D38" s="495"/>
      <c r="E38" s="495"/>
      <c r="F38" s="495"/>
      <c r="G38" s="496"/>
    </row>
    <row r="39" spans="1:7" ht="12.75" hidden="1">
      <c r="A39" s="494"/>
      <c r="B39" s="495"/>
      <c r="C39" s="495"/>
      <c r="D39" s="495"/>
      <c r="E39" s="495"/>
      <c r="F39" s="495"/>
      <c r="G39" s="496"/>
    </row>
    <row r="40" spans="1:7" ht="12.75" hidden="1">
      <c r="A40" s="494"/>
      <c r="B40" s="495"/>
      <c r="C40" s="495"/>
      <c r="D40" s="495"/>
      <c r="E40" s="495"/>
      <c r="F40" s="495"/>
      <c r="G40" s="496"/>
    </row>
    <row r="41" spans="1:7" ht="12.75" hidden="1">
      <c r="A41" s="494"/>
      <c r="B41" s="495"/>
      <c r="C41" s="495"/>
      <c r="D41" s="495"/>
      <c r="E41" s="495"/>
      <c r="F41" s="495"/>
      <c r="G41" s="496"/>
    </row>
    <row r="42" spans="1:7" ht="12.75" hidden="1">
      <c r="A42" s="494"/>
      <c r="B42" s="495"/>
      <c r="C42" s="495"/>
      <c r="D42" s="495"/>
      <c r="E42" s="495"/>
      <c r="F42" s="495"/>
      <c r="G42" s="496"/>
    </row>
    <row r="43" spans="1:7" ht="12.75" hidden="1">
      <c r="A43" s="494"/>
      <c r="B43" s="495"/>
      <c r="C43" s="495"/>
      <c r="D43" s="495"/>
      <c r="E43" s="495"/>
      <c r="F43" s="495"/>
      <c r="G43" s="496"/>
    </row>
    <row r="44" spans="1:7" ht="12.75" hidden="1">
      <c r="A44" s="494"/>
      <c r="B44" s="495"/>
      <c r="C44" s="495"/>
      <c r="D44" s="495"/>
      <c r="E44" s="495"/>
      <c r="F44" s="495"/>
      <c r="G44" s="496"/>
    </row>
    <row r="45" spans="1:7" ht="12.75" hidden="1">
      <c r="A45" s="494"/>
      <c r="B45" s="495"/>
      <c r="C45" s="495"/>
      <c r="D45" s="495"/>
      <c r="E45" s="495"/>
      <c r="F45" s="495"/>
      <c r="G45" s="496"/>
    </row>
    <row r="46" spans="1:7" ht="12.75" hidden="1">
      <c r="A46" s="494"/>
      <c r="B46" s="495"/>
      <c r="C46" s="495"/>
      <c r="D46" s="495"/>
      <c r="E46" s="495"/>
      <c r="F46" s="495"/>
      <c r="G46" s="496"/>
    </row>
    <row r="47" spans="1:7" ht="12.75" hidden="1">
      <c r="A47" s="494"/>
      <c r="B47" s="495"/>
      <c r="C47" s="495"/>
      <c r="D47" s="495"/>
      <c r="E47" s="495"/>
      <c r="F47" s="495"/>
      <c r="G47" s="496"/>
    </row>
    <row r="48" spans="1:7" ht="12.75" hidden="1">
      <c r="A48" s="497"/>
      <c r="B48" s="498"/>
      <c r="C48" s="498"/>
      <c r="D48" s="498"/>
      <c r="E48" s="498"/>
      <c r="F48" s="498"/>
      <c r="G48" s="499"/>
    </row>
    <row r="49" spans="1:7" ht="48" customHeight="1" hidden="1">
      <c r="A49" s="500"/>
      <c r="B49" s="500"/>
      <c r="C49" s="500"/>
      <c r="D49" s="500"/>
      <c r="E49" s="500"/>
      <c r="F49" s="500"/>
      <c r="G49" s="500"/>
    </row>
    <row r="50" spans="1:7" ht="12.75">
      <c r="A50" s="468" t="s">
        <v>245</v>
      </c>
      <c r="B50" s="468"/>
      <c r="C50" s="468"/>
      <c r="D50" s="468"/>
      <c r="E50" s="468"/>
      <c r="F50" s="468"/>
      <c r="G50" s="468"/>
    </row>
    <row r="52" spans="1:8" ht="12.75">
      <c r="A52" s="510" t="s">
        <v>237</v>
      </c>
      <c r="B52" s="510"/>
      <c r="C52" s="510"/>
      <c r="D52" s="472" t="s">
        <v>525</v>
      </c>
      <c r="E52" s="473"/>
      <c r="F52" s="473"/>
      <c r="G52" s="474"/>
      <c r="H52" s="38"/>
    </row>
    <row r="53" spans="1:8" ht="12.75">
      <c r="A53" s="512" t="s">
        <v>238</v>
      </c>
      <c r="B53" s="512"/>
      <c r="C53" s="512"/>
      <c r="D53" s="513" t="s">
        <v>526</v>
      </c>
      <c r="E53" s="513"/>
      <c r="F53" s="513"/>
      <c r="G53" s="513"/>
      <c r="H53" s="38"/>
    </row>
    <row r="54" spans="1:8" ht="12.75">
      <c r="A54" s="502" t="s">
        <v>239</v>
      </c>
      <c r="B54" s="502"/>
      <c r="C54" s="502"/>
      <c r="D54" s="449" t="s">
        <v>527</v>
      </c>
      <c r="E54" s="478"/>
      <c r="F54" s="478"/>
      <c r="G54" s="450"/>
      <c r="H54" s="38"/>
    </row>
    <row r="55" spans="1:8" ht="12.75">
      <c r="A55" s="459" t="s">
        <v>240</v>
      </c>
      <c r="B55" s="460"/>
      <c r="C55" s="461"/>
      <c r="D55" s="462" t="s">
        <v>718</v>
      </c>
      <c r="E55" s="506"/>
      <c r="F55" s="506"/>
      <c r="G55" s="507"/>
      <c r="H55" s="419"/>
    </row>
    <row r="56" spans="1:8" ht="12.75">
      <c r="A56" s="459" t="s">
        <v>241</v>
      </c>
      <c r="B56" s="460"/>
      <c r="C56" s="461"/>
      <c r="D56" s="462" t="s">
        <v>719</v>
      </c>
      <c r="E56" s="506"/>
      <c r="F56" s="506"/>
      <c r="G56" s="507"/>
      <c r="H56" s="38"/>
    </row>
    <row r="57" spans="1:8" ht="12.75" customHeight="1">
      <c r="A57" s="475" t="s">
        <v>242</v>
      </c>
      <c r="B57" s="476"/>
      <c r="C57" s="476"/>
      <c r="D57" s="476"/>
      <c r="E57" s="476"/>
      <c r="F57" s="476"/>
      <c r="G57" s="477"/>
      <c r="H57" s="297"/>
    </row>
    <row r="58" spans="1:8" ht="12.75">
      <c r="A58" s="468" t="s">
        <v>245</v>
      </c>
      <c r="B58" s="468"/>
      <c r="C58" s="468"/>
      <c r="D58" s="468"/>
      <c r="E58" s="468"/>
      <c r="F58" s="468"/>
      <c r="G58" s="468"/>
      <c r="H58" s="38"/>
    </row>
    <row r="60" spans="1:8" ht="26.25" customHeight="1">
      <c r="A60" s="510" t="s">
        <v>237</v>
      </c>
      <c r="B60" s="510"/>
      <c r="C60" s="510"/>
      <c r="D60" s="472" t="s">
        <v>528</v>
      </c>
      <c r="E60" s="473"/>
      <c r="F60" s="473"/>
      <c r="G60" s="474"/>
      <c r="H60" s="38"/>
    </row>
    <row r="61" spans="1:8" ht="12.75">
      <c r="A61" s="512" t="s">
        <v>238</v>
      </c>
      <c r="B61" s="512"/>
      <c r="C61" s="512"/>
      <c r="D61" s="513" t="s">
        <v>529</v>
      </c>
      <c r="E61" s="513"/>
      <c r="F61" s="513"/>
      <c r="G61" s="513"/>
      <c r="H61" s="38"/>
    </row>
    <row r="62" spans="1:8" ht="12.75">
      <c r="A62" s="502" t="s">
        <v>239</v>
      </c>
      <c r="B62" s="502"/>
      <c r="C62" s="502"/>
      <c r="D62" s="449" t="s">
        <v>530</v>
      </c>
      <c r="E62" s="478"/>
      <c r="F62" s="478"/>
      <c r="G62" s="450"/>
      <c r="H62" s="38"/>
    </row>
    <row r="63" spans="1:8" ht="12.75">
      <c r="A63" s="533" t="s">
        <v>720</v>
      </c>
      <c r="B63" s="534"/>
      <c r="C63" s="535"/>
      <c r="D63" s="454" t="s">
        <v>721</v>
      </c>
      <c r="E63" s="455"/>
      <c r="F63" s="455"/>
      <c r="G63" s="456"/>
      <c r="H63" s="38"/>
    </row>
    <row r="64" spans="1:8" ht="12.75">
      <c r="A64" s="459" t="s">
        <v>240</v>
      </c>
      <c r="B64" s="460"/>
      <c r="C64" s="461"/>
      <c r="D64" s="462" t="s">
        <v>722</v>
      </c>
      <c r="E64" s="506"/>
      <c r="F64" s="506"/>
      <c r="G64" s="507"/>
      <c r="H64" s="38"/>
    </row>
    <row r="65" spans="1:8" ht="12.75">
      <c r="A65" s="536" t="s">
        <v>241</v>
      </c>
      <c r="B65" s="537"/>
      <c r="C65" s="538"/>
      <c r="D65" s="539" t="s">
        <v>723</v>
      </c>
      <c r="E65" s="540"/>
      <c r="F65" s="540"/>
      <c r="G65" s="541"/>
      <c r="H65" s="38"/>
    </row>
    <row r="66" spans="1:8" ht="12.75" customHeight="1">
      <c r="A66" s="465" t="s">
        <v>242</v>
      </c>
      <c r="B66" s="466"/>
      <c r="C66" s="466"/>
      <c r="D66" s="466"/>
      <c r="E66" s="466"/>
      <c r="F66" s="466"/>
      <c r="G66" s="466"/>
      <c r="H66" s="297"/>
    </row>
    <row r="67" spans="1:8" ht="12.75" customHeight="1">
      <c r="A67" s="468" t="s">
        <v>245</v>
      </c>
      <c r="B67" s="468"/>
      <c r="C67" s="468"/>
      <c r="D67" s="468"/>
      <c r="E67" s="468"/>
      <c r="F67" s="468"/>
      <c r="G67" s="468"/>
      <c r="H67" s="420"/>
    </row>
    <row r="70" spans="1:7" ht="25.5" customHeight="1">
      <c r="A70" s="510" t="s">
        <v>237</v>
      </c>
      <c r="B70" s="510"/>
      <c r="C70" s="510"/>
      <c r="D70" s="472" t="s">
        <v>534</v>
      </c>
      <c r="E70" s="473"/>
      <c r="F70" s="473"/>
      <c r="G70" s="474"/>
    </row>
    <row r="71" spans="1:7" ht="12.75">
      <c r="A71" s="512" t="s">
        <v>238</v>
      </c>
      <c r="B71" s="512"/>
      <c r="C71" s="512"/>
      <c r="D71" s="513" t="s">
        <v>535</v>
      </c>
      <c r="E71" s="513"/>
      <c r="F71" s="513"/>
      <c r="G71" s="513"/>
    </row>
    <row r="72" spans="1:7" ht="12.75">
      <c r="A72" s="502" t="s">
        <v>239</v>
      </c>
      <c r="B72" s="502"/>
      <c r="C72" s="502"/>
      <c r="D72" s="449" t="s">
        <v>536</v>
      </c>
      <c r="E72" s="478"/>
      <c r="F72" s="478"/>
      <c r="G72" s="450"/>
    </row>
    <row r="73" spans="1:7" ht="12.75">
      <c r="A73" s="533" t="s">
        <v>720</v>
      </c>
      <c r="B73" s="534"/>
      <c r="C73" s="535"/>
      <c r="D73" s="454" t="s">
        <v>724</v>
      </c>
      <c r="E73" s="455"/>
      <c r="F73" s="455"/>
      <c r="G73" s="456"/>
    </row>
    <row r="74" spans="1:7" ht="12.75">
      <c r="A74" s="459" t="s">
        <v>240</v>
      </c>
      <c r="B74" s="460"/>
      <c r="C74" s="461"/>
      <c r="D74" s="462" t="s">
        <v>725</v>
      </c>
      <c r="E74" s="506"/>
      <c r="F74" s="506"/>
      <c r="G74" s="507"/>
    </row>
    <row r="75" spans="1:7" ht="12.75">
      <c r="A75" s="459" t="s">
        <v>241</v>
      </c>
      <c r="B75" s="460"/>
      <c r="C75" s="461"/>
      <c r="D75" s="462" t="s">
        <v>726</v>
      </c>
      <c r="E75" s="506"/>
      <c r="F75" s="506"/>
      <c r="G75" s="507"/>
    </row>
    <row r="76" spans="1:7" ht="12.75" customHeight="1">
      <c r="A76" s="465" t="s">
        <v>244</v>
      </c>
      <c r="B76" s="466"/>
      <c r="C76" s="466"/>
      <c r="D76" s="466"/>
      <c r="E76" s="466"/>
      <c r="F76" s="466"/>
      <c r="G76" s="466"/>
    </row>
    <row r="77" spans="1:7" ht="12.75" hidden="1">
      <c r="A77" s="514"/>
      <c r="B77" s="515"/>
      <c r="C77" s="515"/>
      <c r="D77" s="515"/>
      <c r="E77" s="515"/>
      <c r="F77" s="515"/>
      <c r="G77" s="516"/>
    </row>
    <row r="78" spans="1:7" ht="12.75" hidden="1">
      <c r="A78" s="514"/>
      <c r="B78" s="515"/>
      <c r="C78" s="515"/>
      <c r="D78" s="515"/>
      <c r="E78" s="515"/>
      <c r="F78" s="515"/>
      <c r="G78" s="516"/>
    </row>
    <row r="79" spans="1:7" ht="12.75" hidden="1">
      <c r="A79" s="514"/>
      <c r="B79" s="515"/>
      <c r="C79" s="515"/>
      <c r="D79" s="515"/>
      <c r="E79" s="515"/>
      <c r="F79" s="515"/>
      <c r="G79" s="516"/>
    </row>
    <row r="80" spans="1:7" ht="12.75" hidden="1">
      <c r="A80" s="514"/>
      <c r="B80" s="515"/>
      <c r="C80" s="515"/>
      <c r="D80" s="515"/>
      <c r="E80" s="515"/>
      <c r="F80" s="515"/>
      <c r="G80" s="516"/>
    </row>
    <row r="81" spans="1:7" ht="12.75" hidden="1">
      <c r="A81" s="514"/>
      <c r="B81" s="515"/>
      <c r="C81" s="515"/>
      <c r="D81" s="515"/>
      <c r="E81" s="515"/>
      <c r="F81" s="515"/>
      <c r="G81" s="516"/>
    </row>
    <row r="82" spans="1:7" ht="12.75" hidden="1">
      <c r="A82" s="514"/>
      <c r="B82" s="515"/>
      <c r="C82" s="515"/>
      <c r="D82" s="515"/>
      <c r="E82" s="515"/>
      <c r="F82" s="515"/>
      <c r="G82" s="516"/>
    </row>
    <row r="83" spans="1:7" ht="12.75" hidden="1">
      <c r="A83" s="514"/>
      <c r="B83" s="515"/>
      <c r="C83" s="515"/>
      <c r="D83" s="515"/>
      <c r="E83" s="515"/>
      <c r="F83" s="515"/>
      <c r="G83" s="516"/>
    </row>
    <row r="84" spans="1:7" ht="12.75" hidden="1">
      <c r="A84" s="514"/>
      <c r="B84" s="515"/>
      <c r="C84" s="515"/>
      <c r="D84" s="515"/>
      <c r="E84" s="515"/>
      <c r="F84" s="515"/>
      <c r="G84" s="516"/>
    </row>
    <row r="85" spans="1:7" ht="12.75" hidden="1">
      <c r="A85" s="514"/>
      <c r="B85" s="515"/>
      <c r="C85" s="515"/>
      <c r="D85" s="515"/>
      <c r="E85" s="515"/>
      <c r="F85" s="515"/>
      <c r="G85" s="516"/>
    </row>
    <row r="86" spans="1:7" ht="12.75" hidden="1">
      <c r="A86" s="514"/>
      <c r="B86" s="515"/>
      <c r="C86" s="515"/>
      <c r="D86" s="515"/>
      <c r="E86" s="515"/>
      <c r="F86" s="515"/>
      <c r="G86" s="516"/>
    </row>
    <row r="87" spans="1:7" ht="12.75" hidden="1">
      <c r="A87" s="514"/>
      <c r="B87" s="515"/>
      <c r="C87" s="515"/>
      <c r="D87" s="515"/>
      <c r="E87" s="515"/>
      <c r="F87" s="515"/>
      <c r="G87" s="516"/>
    </row>
    <row r="88" spans="1:7" ht="12.75" hidden="1">
      <c r="A88" s="514"/>
      <c r="B88" s="515"/>
      <c r="C88" s="515"/>
      <c r="D88" s="515"/>
      <c r="E88" s="515"/>
      <c r="F88" s="515"/>
      <c r="G88" s="516"/>
    </row>
    <row r="89" spans="1:7" ht="12.75" hidden="1">
      <c r="A89" s="514"/>
      <c r="B89" s="515"/>
      <c r="C89" s="515"/>
      <c r="D89" s="515"/>
      <c r="E89" s="515"/>
      <c r="F89" s="515"/>
      <c r="G89" s="516"/>
    </row>
    <row r="90" spans="1:7" ht="12.75" hidden="1">
      <c r="A90" s="514"/>
      <c r="B90" s="515"/>
      <c r="C90" s="515"/>
      <c r="D90" s="515"/>
      <c r="E90" s="515"/>
      <c r="F90" s="515"/>
      <c r="G90" s="516"/>
    </row>
    <row r="91" spans="1:7" ht="12.75" hidden="1">
      <c r="A91" s="517"/>
      <c r="B91" s="518"/>
      <c r="C91" s="518"/>
      <c r="D91" s="518"/>
      <c r="E91" s="518"/>
      <c r="F91" s="518"/>
      <c r="G91" s="519"/>
    </row>
    <row r="92" spans="1:7" ht="12.75">
      <c r="A92" s="468" t="s">
        <v>245</v>
      </c>
      <c r="B92" s="468"/>
      <c r="C92" s="468"/>
      <c r="D92" s="468"/>
      <c r="E92" s="468"/>
      <c r="F92" s="468"/>
      <c r="G92" s="468"/>
    </row>
    <row r="94" spans="1:7" ht="27" customHeight="1">
      <c r="A94" s="510" t="s">
        <v>237</v>
      </c>
      <c r="B94" s="510"/>
      <c r="C94" s="510"/>
      <c r="D94" s="472" t="s">
        <v>537</v>
      </c>
      <c r="E94" s="473"/>
      <c r="F94" s="473"/>
      <c r="G94" s="474"/>
    </row>
    <row r="95" spans="1:7" ht="12.75">
      <c r="A95" s="512" t="s">
        <v>238</v>
      </c>
      <c r="B95" s="512"/>
      <c r="C95" s="512"/>
      <c r="D95" s="513" t="s">
        <v>538</v>
      </c>
      <c r="E95" s="513"/>
      <c r="F95" s="513"/>
      <c r="G95" s="513"/>
    </row>
    <row r="96" spans="1:11" ht="15.75">
      <c r="A96" s="502" t="s">
        <v>239</v>
      </c>
      <c r="B96" s="502"/>
      <c r="C96" s="502"/>
      <c r="D96" s="503" t="s">
        <v>539</v>
      </c>
      <c r="E96" s="504"/>
      <c r="F96" s="504"/>
      <c r="G96" s="505"/>
      <c r="K96" s="421"/>
    </row>
    <row r="97" spans="1:7" ht="12.75">
      <c r="A97" s="459" t="s">
        <v>240</v>
      </c>
      <c r="B97" s="460"/>
      <c r="C97" s="461"/>
      <c r="D97" s="462" t="s">
        <v>727</v>
      </c>
      <c r="E97" s="506"/>
      <c r="F97" s="506"/>
      <c r="G97" s="507"/>
    </row>
    <row r="98" spans="1:7" ht="12.75">
      <c r="A98" s="459" t="s">
        <v>241</v>
      </c>
      <c r="B98" s="460"/>
      <c r="C98" s="461"/>
      <c r="D98" s="462" t="s">
        <v>728</v>
      </c>
      <c r="E98" s="506"/>
      <c r="F98" s="506"/>
      <c r="G98" s="507"/>
    </row>
    <row r="99" spans="1:7" ht="12.75">
      <c r="A99" s="508" t="s">
        <v>242</v>
      </c>
      <c r="B99" s="509"/>
      <c r="C99" s="509"/>
      <c r="D99" s="509"/>
      <c r="E99" s="509"/>
      <c r="F99" s="509"/>
      <c r="G99" s="509"/>
    </row>
    <row r="100" spans="1:7" ht="12.75">
      <c r="A100" s="468" t="s">
        <v>729</v>
      </c>
      <c r="B100" s="468"/>
      <c r="C100" s="468"/>
      <c r="D100" s="468"/>
      <c r="E100" s="468"/>
      <c r="F100" s="468"/>
      <c r="G100" s="468"/>
    </row>
    <row r="101" spans="1:7" ht="12.75">
      <c r="A101" s="422"/>
      <c r="B101" s="422"/>
      <c r="C101" s="422"/>
      <c r="D101" s="422"/>
      <c r="E101" s="422"/>
      <c r="F101" s="422"/>
      <c r="G101" s="422"/>
    </row>
    <row r="102" spans="1:7" ht="32.25" customHeight="1">
      <c r="A102" s="510" t="s">
        <v>237</v>
      </c>
      <c r="B102" s="510"/>
      <c r="C102" s="510"/>
      <c r="D102" s="511" t="s">
        <v>730</v>
      </c>
      <c r="E102" s="511"/>
      <c r="F102" s="511"/>
      <c r="G102" s="511"/>
    </row>
    <row r="103" spans="1:7" ht="12.75">
      <c r="A103" s="512" t="s">
        <v>238</v>
      </c>
      <c r="B103" s="512"/>
      <c r="C103" s="512"/>
      <c r="D103" s="513" t="s">
        <v>731</v>
      </c>
      <c r="E103" s="513"/>
      <c r="F103" s="513"/>
      <c r="G103" s="513"/>
    </row>
    <row r="104" spans="1:7" ht="12.75">
      <c r="A104" s="502" t="s">
        <v>239</v>
      </c>
      <c r="B104" s="502"/>
      <c r="C104" s="502"/>
      <c r="D104" s="503" t="s">
        <v>732</v>
      </c>
      <c r="E104" s="504"/>
      <c r="F104" s="504"/>
      <c r="G104" s="505"/>
    </row>
    <row r="105" spans="1:7" ht="12.75">
      <c r="A105" s="459" t="s">
        <v>240</v>
      </c>
      <c r="B105" s="460"/>
      <c r="C105" s="461"/>
      <c r="D105" s="462" t="s">
        <v>733</v>
      </c>
      <c r="E105" s="506"/>
      <c r="F105" s="506"/>
      <c r="G105" s="507"/>
    </row>
    <row r="106" spans="1:7" ht="12.75">
      <c r="A106" s="459" t="s">
        <v>241</v>
      </c>
      <c r="B106" s="460"/>
      <c r="C106" s="461"/>
      <c r="D106" s="462" t="s">
        <v>734</v>
      </c>
      <c r="E106" s="506"/>
      <c r="F106" s="506"/>
      <c r="G106" s="507"/>
    </row>
    <row r="107" spans="1:7" ht="12.75">
      <c r="A107" s="501" t="s">
        <v>242</v>
      </c>
      <c r="B107" s="501"/>
      <c r="C107" s="501"/>
      <c r="D107" s="501"/>
      <c r="E107" s="501"/>
      <c r="F107" s="501"/>
      <c r="G107" s="501"/>
    </row>
    <row r="108" spans="1:7" ht="12.75">
      <c r="A108" s="468" t="s">
        <v>245</v>
      </c>
      <c r="B108" s="468"/>
      <c r="C108" s="468"/>
      <c r="D108" s="468"/>
      <c r="E108" s="468"/>
      <c r="F108" s="468"/>
      <c r="G108" s="468"/>
    </row>
    <row r="109" ht="12.75" customHeight="1"/>
    <row r="110" spans="1:7" ht="12.75" customHeight="1">
      <c r="A110" s="469" t="s">
        <v>237</v>
      </c>
      <c r="B110" s="470"/>
      <c r="C110" s="471"/>
      <c r="D110" s="472" t="s">
        <v>531</v>
      </c>
      <c r="E110" s="473"/>
      <c r="F110" s="473"/>
      <c r="G110" s="474"/>
    </row>
    <row r="111" spans="1:7" ht="12.75">
      <c r="A111" s="475" t="s">
        <v>238</v>
      </c>
      <c r="B111" s="476"/>
      <c r="C111" s="477"/>
      <c r="D111" s="449" t="s">
        <v>532</v>
      </c>
      <c r="E111" s="478"/>
      <c r="F111" s="478"/>
      <c r="G111" s="450"/>
    </row>
    <row r="112" spans="1:7" ht="12.75">
      <c r="A112" s="459" t="s">
        <v>239</v>
      </c>
      <c r="B112" s="460"/>
      <c r="C112" s="461"/>
      <c r="D112" s="449" t="s">
        <v>533</v>
      </c>
      <c r="E112" s="478"/>
      <c r="F112" s="478"/>
      <c r="G112" s="450"/>
    </row>
    <row r="113" spans="1:7" ht="12.75">
      <c r="A113" s="459" t="s">
        <v>240</v>
      </c>
      <c r="B113" s="460"/>
      <c r="C113" s="461"/>
      <c r="D113" s="462" t="s">
        <v>522</v>
      </c>
      <c r="E113" s="463"/>
      <c r="F113" s="463"/>
      <c r="G113" s="464"/>
    </row>
    <row r="114" spans="1:7" ht="12.75" customHeight="1">
      <c r="A114" s="459" t="s">
        <v>241</v>
      </c>
      <c r="B114" s="460"/>
      <c r="C114" s="461"/>
      <c r="D114" s="462" t="s">
        <v>522</v>
      </c>
      <c r="E114" s="463"/>
      <c r="F114" s="463"/>
      <c r="G114" s="464"/>
    </row>
    <row r="115" spans="1:7" ht="12.75" customHeight="1">
      <c r="A115" s="465" t="s">
        <v>244</v>
      </c>
      <c r="B115" s="466"/>
      <c r="C115" s="466"/>
      <c r="D115" s="466"/>
      <c r="E115" s="466"/>
      <c r="F115" s="466"/>
      <c r="G115" s="466"/>
    </row>
    <row r="116" spans="1:7" ht="2.25" customHeight="1" hidden="1">
      <c r="A116" s="491"/>
      <c r="B116" s="492"/>
      <c r="C116" s="492"/>
      <c r="D116" s="492"/>
      <c r="E116" s="492"/>
      <c r="F116" s="492"/>
      <c r="G116" s="493"/>
    </row>
    <row r="117" spans="1:7" ht="12.75" customHeight="1" hidden="1">
      <c r="A117" s="494"/>
      <c r="B117" s="495"/>
      <c r="C117" s="495"/>
      <c r="D117" s="495"/>
      <c r="E117" s="495"/>
      <c r="F117" s="495"/>
      <c r="G117" s="496"/>
    </row>
    <row r="118" spans="1:7" ht="12.75" customHeight="1" hidden="1">
      <c r="A118" s="494"/>
      <c r="B118" s="495"/>
      <c r="C118" s="495"/>
      <c r="D118" s="495"/>
      <c r="E118" s="495"/>
      <c r="F118" s="495"/>
      <c r="G118" s="496"/>
    </row>
    <row r="119" spans="1:7" ht="12.75" customHeight="1" hidden="1">
      <c r="A119" s="494"/>
      <c r="B119" s="495"/>
      <c r="C119" s="495"/>
      <c r="D119" s="495"/>
      <c r="E119" s="495"/>
      <c r="F119" s="495"/>
      <c r="G119" s="496"/>
    </row>
    <row r="120" spans="1:7" ht="3" customHeight="1" hidden="1">
      <c r="A120" s="494"/>
      <c r="B120" s="495"/>
      <c r="C120" s="495"/>
      <c r="D120" s="495"/>
      <c r="E120" s="495"/>
      <c r="F120" s="495"/>
      <c r="G120" s="496"/>
    </row>
    <row r="121" spans="1:7" ht="12.75" customHeight="1" hidden="1">
      <c r="A121" s="494"/>
      <c r="B121" s="495"/>
      <c r="C121" s="495"/>
      <c r="D121" s="495"/>
      <c r="E121" s="495"/>
      <c r="F121" s="495"/>
      <c r="G121" s="496"/>
    </row>
    <row r="122" spans="1:7" ht="12.75" customHeight="1" hidden="1">
      <c r="A122" s="494"/>
      <c r="B122" s="495"/>
      <c r="C122" s="495"/>
      <c r="D122" s="495"/>
      <c r="E122" s="495"/>
      <c r="F122" s="495"/>
      <c r="G122" s="496"/>
    </row>
    <row r="123" spans="1:7" ht="12.75" customHeight="1" hidden="1">
      <c r="A123" s="494"/>
      <c r="B123" s="495"/>
      <c r="C123" s="495"/>
      <c r="D123" s="495"/>
      <c r="E123" s="495"/>
      <c r="F123" s="495"/>
      <c r="G123" s="496"/>
    </row>
    <row r="124" spans="1:7" ht="38.25" customHeight="1" hidden="1">
      <c r="A124" s="494"/>
      <c r="B124" s="495"/>
      <c r="C124" s="495"/>
      <c r="D124" s="495"/>
      <c r="E124" s="495"/>
      <c r="F124" s="495"/>
      <c r="G124" s="496"/>
    </row>
    <row r="125" spans="1:7" ht="12.75" customHeight="1" hidden="1">
      <c r="A125" s="494"/>
      <c r="B125" s="495"/>
      <c r="C125" s="495"/>
      <c r="D125" s="495"/>
      <c r="E125" s="495"/>
      <c r="F125" s="495"/>
      <c r="G125" s="496"/>
    </row>
    <row r="126" spans="1:7" ht="12.75" customHeight="1" hidden="1">
      <c r="A126" s="494"/>
      <c r="B126" s="495"/>
      <c r="C126" s="495"/>
      <c r="D126" s="495"/>
      <c r="E126" s="495"/>
      <c r="F126" s="495"/>
      <c r="G126" s="496"/>
    </row>
    <row r="127" spans="1:7" ht="12.75" customHeight="1" hidden="1">
      <c r="A127" s="494"/>
      <c r="B127" s="495"/>
      <c r="C127" s="495"/>
      <c r="D127" s="495"/>
      <c r="E127" s="495"/>
      <c r="F127" s="495"/>
      <c r="G127" s="496"/>
    </row>
    <row r="128" spans="1:7" ht="25.5" customHeight="1" hidden="1">
      <c r="A128" s="494"/>
      <c r="B128" s="495"/>
      <c r="C128" s="495"/>
      <c r="D128" s="495"/>
      <c r="E128" s="495"/>
      <c r="F128" s="495"/>
      <c r="G128" s="496"/>
    </row>
    <row r="129" spans="1:7" ht="12.75" customHeight="1" hidden="1">
      <c r="A129" s="494"/>
      <c r="B129" s="495"/>
      <c r="C129" s="495"/>
      <c r="D129" s="495"/>
      <c r="E129" s="495"/>
      <c r="F129" s="495"/>
      <c r="G129" s="496"/>
    </row>
    <row r="130" spans="1:7" ht="12.75" customHeight="1" hidden="1">
      <c r="A130" s="494"/>
      <c r="B130" s="495"/>
      <c r="C130" s="495"/>
      <c r="D130" s="495"/>
      <c r="E130" s="495"/>
      <c r="F130" s="495"/>
      <c r="G130" s="496"/>
    </row>
    <row r="131" spans="1:7" ht="12.75" customHeight="1" hidden="1">
      <c r="A131" s="497"/>
      <c r="B131" s="498"/>
      <c r="C131" s="498"/>
      <c r="D131" s="498"/>
      <c r="E131" s="498"/>
      <c r="F131" s="498"/>
      <c r="G131" s="499"/>
    </row>
    <row r="132" spans="1:7" ht="36.75" customHeight="1" hidden="1">
      <c r="A132" s="500" t="s">
        <v>245</v>
      </c>
      <c r="B132" s="500"/>
      <c r="C132" s="500"/>
      <c r="D132" s="500"/>
      <c r="E132" s="500"/>
      <c r="F132" s="500"/>
      <c r="G132" s="500"/>
    </row>
    <row r="133" spans="1:7" ht="12.75">
      <c r="A133" s="468" t="s">
        <v>735</v>
      </c>
      <c r="B133" s="468"/>
      <c r="C133" s="468"/>
      <c r="D133" s="468"/>
      <c r="E133" s="468"/>
      <c r="F133" s="468"/>
      <c r="G133" s="468"/>
    </row>
    <row r="135" spans="1:7" ht="12.75" customHeight="1">
      <c r="A135" s="469" t="s">
        <v>237</v>
      </c>
      <c r="B135" s="470"/>
      <c r="C135" s="471"/>
      <c r="D135" s="472" t="s">
        <v>736</v>
      </c>
      <c r="E135" s="473"/>
      <c r="F135" s="473"/>
      <c r="G135" s="474"/>
    </row>
    <row r="136" spans="1:7" ht="27.75" customHeight="1">
      <c r="A136" s="475" t="s">
        <v>238</v>
      </c>
      <c r="B136" s="476"/>
      <c r="C136" s="477"/>
      <c r="D136" s="482" t="s">
        <v>737</v>
      </c>
      <c r="E136" s="483"/>
      <c r="F136" s="483"/>
      <c r="G136" s="484"/>
    </row>
    <row r="137" spans="1:11" ht="15.75">
      <c r="A137" s="479" t="s">
        <v>239</v>
      </c>
      <c r="B137" s="480"/>
      <c r="C137" s="481"/>
      <c r="D137" s="485" t="s">
        <v>738</v>
      </c>
      <c r="E137" s="486"/>
      <c r="F137" s="486"/>
      <c r="G137" s="487"/>
      <c r="K137" s="423"/>
    </row>
    <row r="138" spans="1:7" ht="12.75">
      <c r="A138" s="479" t="s">
        <v>243</v>
      </c>
      <c r="B138" s="480"/>
      <c r="C138" s="481"/>
      <c r="D138" s="488" t="s">
        <v>739</v>
      </c>
      <c r="E138" s="489"/>
      <c r="F138" s="489"/>
      <c r="G138" s="490"/>
    </row>
    <row r="139" spans="1:7" ht="12.75">
      <c r="A139" s="479" t="s">
        <v>240</v>
      </c>
      <c r="B139" s="480"/>
      <c r="C139" s="481"/>
      <c r="D139" s="462" t="s">
        <v>522</v>
      </c>
      <c r="E139" s="463"/>
      <c r="F139" s="463"/>
      <c r="G139" s="464"/>
    </row>
    <row r="140" spans="1:7" ht="12.75">
      <c r="A140" s="479" t="s">
        <v>241</v>
      </c>
      <c r="B140" s="480"/>
      <c r="C140" s="481"/>
      <c r="D140" s="462" t="s">
        <v>522</v>
      </c>
      <c r="E140" s="463"/>
      <c r="F140" s="463"/>
      <c r="G140" s="464"/>
    </row>
    <row r="141" spans="1:7" ht="12.75" customHeight="1">
      <c r="A141" s="465" t="s">
        <v>740</v>
      </c>
      <c r="B141" s="466"/>
      <c r="C141" s="466"/>
      <c r="D141" s="466"/>
      <c r="E141" s="466"/>
      <c r="F141" s="466"/>
      <c r="G141" s="467"/>
    </row>
    <row r="142" spans="1:7" ht="12.75" customHeight="1">
      <c r="A142" s="468" t="s">
        <v>741</v>
      </c>
      <c r="B142" s="468"/>
      <c r="C142" s="468"/>
      <c r="D142" s="468"/>
      <c r="E142" s="468"/>
      <c r="F142" s="468"/>
      <c r="G142" s="468"/>
    </row>
    <row r="144" spans="1:7" ht="12.75" customHeight="1">
      <c r="A144" s="469" t="s">
        <v>237</v>
      </c>
      <c r="B144" s="470"/>
      <c r="C144" s="471"/>
      <c r="D144" s="472" t="s">
        <v>742</v>
      </c>
      <c r="E144" s="473"/>
      <c r="F144" s="473"/>
      <c r="G144" s="474"/>
    </row>
    <row r="145" spans="1:11" ht="15.75">
      <c r="A145" s="475" t="s">
        <v>238</v>
      </c>
      <c r="B145" s="476"/>
      <c r="C145" s="477"/>
      <c r="D145" s="449" t="s">
        <v>743</v>
      </c>
      <c r="E145" s="478"/>
      <c r="F145" s="478"/>
      <c r="G145" s="450"/>
      <c r="K145" s="424"/>
    </row>
    <row r="146" spans="1:7" ht="12.75">
      <c r="A146" s="459" t="s">
        <v>239</v>
      </c>
      <c r="B146" s="460"/>
      <c r="C146" s="461"/>
      <c r="D146" s="449" t="s">
        <v>744</v>
      </c>
      <c r="E146" s="478"/>
      <c r="F146" s="478"/>
      <c r="G146" s="450"/>
    </row>
    <row r="147" spans="1:7" ht="12.75">
      <c r="A147" s="459" t="s">
        <v>240</v>
      </c>
      <c r="B147" s="460"/>
      <c r="C147" s="461"/>
      <c r="D147" s="462" t="s">
        <v>522</v>
      </c>
      <c r="E147" s="463"/>
      <c r="F147" s="463"/>
      <c r="G147" s="464"/>
    </row>
    <row r="148" spans="1:7" ht="12.75">
      <c r="A148" s="459" t="s">
        <v>241</v>
      </c>
      <c r="B148" s="460"/>
      <c r="C148" s="461"/>
      <c r="D148" s="462" t="s">
        <v>522</v>
      </c>
      <c r="E148" s="463"/>
      <c r="F148" s="463"/>
      <c r="G148" s="464"/>
    </row>
    <row r="149" spans="1:7" ht="12.75" customHeight="1">
      <c r="A149" s="465" t="s">
        <v>740</v>
      </c>
      <c r="B149" s="466"/>
      <c r="C149" s="466"/>
      <c r="D149" s="466"/>
      <c r="E149" s="466"/>
      <c r="F149" s="466"/>
      <c r="G149" s="467"/>
    </row>
    <row r="150" spans="1:7" ht="12.75" customHeight="1">
      <c r="A150" s="468" t="s">
        <v>745</v>
      </c>
      <c r="B150" s="468"/>
      <c r="C150" s="468"/>
      <c r="D150" s="468"/>
      <c r="E150" s="468"/>
      <c r="F150" s="468"/>
      <c r="G150" s="468"/>
    </row>
    <row r="153" ht="12.75" customHeight="1"/>
    <row r="158" ht="12.75" customHeight="1"/>
    <row r="175" ht="12.75" customHeight="1"/>
    <row r="178" ht="12.75" customHeight="1"/>
    <row r="184" ht="12.75" customHeight="1"/>
    <row r="185" ht="12.75" customHeight="1"/>
  </sheetData>
  <sheetProtection/>
  <mergeCells count="150">
    <mergeCell ref="A19:C19"/>
    <mergeCell ref="D19:G19"/>
    <mergeCell ref="A31:C31"/>
    <mergeCell ref="A49:G49"/>
    <mergeCell ref="A50:G50"/>
    <mergeCell ref="A52:C52"/>
    <mergeCell ref="A35:G48"/>
    <mergeCell ref="A32:C32"/>
    <mergeCell ref="D32:G32"/>
    <mergeCell ref="A33:C33"/>
    <mergeCell ref="A13:G13"/>
    <mergeCell ref="A15:G15"/>
    <mergeCell ref="A17:C17"/>
    <mergeCell ref="D17:G17"/>
    <mergeCell ref="A18:C18"/>
    <mergeCell ref="D18:G18"/>
    <mergeCell ref="A64:C64"/>
    <mergeCell ref="D8:G8"/>
    <mergeCell ref="D71:G71"/>
    <mergeCell ref="A72:C72"/>
    <mergeCell ref="A56:C56"/>
    <mergeCell ref="D56:G56"/>
    <mergeCell ref="A8:C8"/>
    <mergeCell ref="A12:C12"/>
    <mergeCell ref="D12:G12"/>
    <mergeCell ref="D31:G31"/>
    <mergeCell ref="D33:G33"/>
    <mergeCell ref="A34:G34"/>
    <mergeCell ref="A65:C65"/>
    <mergeCell ref="D65:G65"/>
    <mergeCell ref="D72:G72"/>
    <mergeCell ref="D55:G55"/>
    <mergeCell ref="A71:C71"/>
    <mergeCell ref="A63:C63"/>
    <mergeCell ref="D63:G63"/>
    <mergeCell ref="A55:C55"/>
    <mergeCell ref="A98:C98"/>
    <mergeCell ref="D98:G98"/>
    <mergeCell ref="A97:C97"/>
    <mergeCell ref="D97:G97"/>
    <mergeCell ref="A95:C95"/>
    <mergeCell ref="D95:G95"/>
    <mergeCell ref="A96:C96"/>
    <mergeCell ref="D96:G96"/>
    <mergeCell ref="A1:G1"/>
    <mergeCell ref="A73:C73"/>
    <mergeCell ref="D73:G73"/>
    <mergeCell ref="A74:C74"/>
    <mergeCell ref="A92:G92"/>
    <mergeCell ref="A76:G76"/>
    <mergeCell ref="D75:G75"/>
    <mergeCell ref="D74:G74"/>
    <mergeCell ref="A75:C75"/>
    <mergeCell ref="D64:G64"/>
    <mergeCell ref="A2:G7"/>
    <mergeCell ref="A9:C9"/>
    <mergeCell ref="D9:G9"/>
    <mergeCell ref="A10:C10"/>
    <mergeCell ref="D10:G10"/>
    <mergeCell ref="A11:C11"/>
    <mergeCell ref="D11:G11"/>
    <mergeCell ref="A20:C20"/>
    <mergeCell ref="D20:G20"/>
    <mergeCell ref="A21:C21"/>
    <mergeCell ref="D21:G21"/>
    <mergeCell ref="A23:G23"/>
    <mergeCell ref="A24:G24"/>
    <mergeCell ref="D22:G22"/>
    <mergeCell ref="A22:C22"/>
    <mergeCell ref="A26:G26"/>
    <mergeCell ref="A28:C28"/>
    <mergeCell ref="D28:G28"/>
    <mergeCell ref="A29:C29"/>
    <mergeCell ref="D29:G29"/>
    <mergeCell ref="A30:C30"/>
    <mergeCell ref="D30:G30"/>
    <mergeCell ref="D52:G52"/>
    <mergeCell ref="A53:C53"/>
    <mergeCell ref="D53:G53"/>
    <mergeCell ref="A54:C54"/>
    <mergeCell ref="D54:G54"/>
    <mergeCell ref="A57:G57"/>
    <mergeCell ref="A58:G58"/>
    <mergeCell ref="A60:C60"/>
    <mergeCell ref="D60:G60"/>
    <mergeCell ref="A61:C61"/>
    <mergeCell ref="D61:G61"/>
    <mergeCell ref="A62:C62"/>
    <mergeCell ref="D62:G62"/>
    <mergeCell ref="A66:G66"/>
    <mergeCell ref="A67:G67"/>
    <mergeCell ref="A70:C70"/>
    <mergeCell ref="D70:G70"/>
    <mergeCell ref="A77:G91"/>
    <mergeCell ref="A94:C94"/>
    <mergeCell ref="D94:G94"/>
    <mergeCell ref="A99:G99"/>
    <mergeCell ref="A100:G100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G107"/>
    <mergeCell ref="A108:G108"/>
    <mergeCell ref="A110:C110"/>
    <mergeCell ref="D110:G110"/>
    <mergeCell ref="A111:C111"/>
    <mergeCell ref="D111:G111"/>
    <mergeCell ref="A112:C112"/>
    <mergeCell ref="D112:G112"/>
    <mergeCell ref="A113:C113"/>
    <mergeCell ref="D113:G113"/>
    <mergeCell ref="A114:C114"/>
    <mergeCell ref="D114:G114"/>
    <mergeCell ref="A115:G115"/>
    <mergeCell ref="A116:G131"/>
    <mergeCell ref="A132:G132"/>
    <mergeCell ref="A133:G133"/>
    <mergeCell ref="A135:C135"/>
    <mergeCell ref="D135:G135"/>
    <mergeCell ref="A136:C136"/>
    <mergeCell ref="D136:G136"/>
    <mergeCell ref="A137:C137"/>
    <mergeCell ref="D137:G137"/>
    <mergeCell ref="A138:C138"/>
    <mergeCell ref="D138:G138"/>
    <mergeCell ref="A139:C139"/>
    <mergeCell ref="D139:G139"/>
    <mergeCell ref="A140:C140"/>
    <mergeCell ref="D140:G140"/>
    <mergeCell ref="A141:G141"/>
    <mergeCell ref="A142:G142"/>
    <mergeCell ref="A144:C144"/>
    <mergeCell ref="D144:G144"/>
    <mergeCell ref="A145:C145"/>
    <mergeCell ref="D145:G145"/>
    <mergeCell ref="A146:C146"/>
    <mergeCell ref="D146:G146"/>
    <mergeCell ref="A147:C147"/>
    <mergeCell ref="D147:G147"/>
    <mergeCell ref="A148:C148"/>
    <mergeCell ref="D148:G148"/>
    <mergeCell ref="A149:G149"/>
    <mergeCell ref="A150:G15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headerFooter scaleWithDoc="0" alignWithMargins="0">
    <oddHeader>&amp;L7. melléklet a 6/2019.(V.30.)  önk rendelethez</oddHeader>
  </headerFooter>
  <rowBreaks count="1" manualBreakCount="1">
    <brk id="6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view="pageLayout" workbookViewId="0" topLeftCell="B1">
      <selection activeCell="J36" sqref="J36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0.00390625" style="0" bestFit="1" customWidth="1"/>
    <col min="4" max="4" width="11.00390625" style="0" customWidth="1"/>
    <col min="5" max="5" width="9.8515625" style="0" customWidth="1"/>
    <col min="6" max="6" width="12.421875" style="0" bestFit="1" customWidth="1"/>
  </cols>
  <sheetData>
    <row r="1" spans="1:5" ht="18">
      <c r="A1" s="546" t="s">
        <v>246</v>
      </c>
      <c r="B1" s="546"/>
      <c r="C1" s="546"/>
      <c r="D1" s="546"/>
      <c r="E1" s="546"/>
    </row>
    <row r="2" spans="1:5" ht="18">
      <c r="A2" s="547" t="s">
        <v>247</v>
      </c>
      <c r="B2" s="547"/>
      <c r="C2" s="547"/>
      <c r="D2" s="547"/>
      <c r="E2" s="547"/>
    </row>
    <row r="3" spans="1:5" ht="12.75">
      <c r="A3" s="237"/>
      <c r="B3" s="237"/>
      <c r="C3" s="237"/>
      <c r="D3" s="237"/>
      <c r="E3" s="237"/>
    </row>
    <row r="4" spans="1:5" ht="12.75">
      <c r="A4" s="237"/>
      <c r="B4" s="237"/>
      <c r="C4" s="237"/>
      <c r="D4" s="237"/>
      <c r="E4" s="237"/>
    </row>
    <row r="5" spans="1:5" ht="12.75">
      <c r="A5" s="238"/>
      <c r="B5" s="239"/>
      <c r="C5" s="240"/>
      <c r="D5" s="240"/>
      <c r="E5" s="240"/>
    </row>
    <row r="6" spans="1:5" ht="12.75">
      <c r="A6" s="548" t="s">
        <v>95</v>
      </c>
      <c r="B6" s="549"/>
      <c r="C6" s="135" t="s">
        <v>248</v>
      </c>
      <c r="D6" s="135" t="s">
        <v>249</v>
      </c>
      <c r="E6" s="135" t="s">
        <v>690</v>
      </c>
    </row>
    <row r="7" spans="1:5" s="7" customFormat="1" ht="38.25" customHeight="1">
      <c r="A7" s="550" t="s">
        <v>747</v>
      </c>
      <c r="B7" s="550"/>
      <c r="C7" s="425">
        <v>12000</v>
      </c>
      <c r="D7" s="425">
        <v>12000</v>
      </c>
      <c r="E7" s="425">
        <v>96000</v>
      </c>
    </row>
    <row r="8" spans="1:5" ht="12.75">
      <c r="A8" s="551"/>
      <c r="B8" s="552"/>
      <c r="C8" s="241"/>
      <c r="D8" s="241"/>
      <c r="E8" s="241"/>
    </row>
    <row r="9" spans="1:5" ht="12.75">
      <c r="A9" s="242" t="s">
        <v>250</v>
      </c>
      <c r="B9" s="243"/>
      <c r="C9" s="244">
        <f>SUM(C7:C7)</f>
        <v>12000</v>
      </c>
      <c r="D9" s="244">
        <f>SUM(D7:D7)</f>
        <v>12000</v>
      </c>
      <c r="E9" s="244">
        <f>SUM(E7:E7)</f>
        <v>96000</v>
      </c>
    </row>
    <row r="10" spans="1:5" ht="12.75">
      <c r="A10" s="245"/>
      <c r="B10" s="246"/>
      <c r="C10" s="38"/>
      <c r="D10" s="38"/>
      <c r="E10" s="38"/>
    </row>
  </sheetData>
  <sheetProtection/>
  <mergeCells count="5">
    <mergeCell ref="A1:E1"/>
    <mergeCell ref="A2:E2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  <headerFooter>
    <oddHeader>&amp;L8. melléklet a 6/2019.(V.30.)  önk 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view="pageLayout" workbookViewId="0" topLeftCell="A1">
      <selection activeCell="D15" sqref="D15"/>
    </sheetView>
  </sheetViews>
  <sheetFormatPr defaultColWidth="9.140625" defaultRowHeight="12.75"/>
  <cols>
    <col min="1" max="1" width="9.140625" style="0" customWidth="1"/>
    <col min="2" max="2" width="52.00390625" style="0" customWidth="1"/>
    <col min="3" max="3" width="13.7109375" style="0" customWidth="1"/>
  </cols>
  <sheetData>
    <row r="1" spans="1:4" ht="12.75">
      <c r="A1" s="555" t="s">
        <v>550</v>
      </c>
      <c r="B1" s="555"/>
      <c r="C1" s="555"/>
      <c r="D1" s="555"/>
    </row>
    <row r="2" spans="1:4" ht="12.75">
      <c r="A2" s="556" t="s">
        <v>136</v>
      </c>
      <c r="B2" s="556"/>
      <c r="C2" s="556"/>
      <c r="D2" s="556"/>
    </row>
    <row r="3" spans="1:4" ht="38.25">
      <c r="A3" s="160" t="s">
        <v>137</v>
      </c>
      <c r="B3" s="135" t="s">
        <v>138</v>
      </c>
      <c r="C3" s="136" t="s">
        <v>584</v>
      </c>
      <c r="D3" s="136" t="s">
        <v>613</v>
      </c>
    </row>
    <row r="4" spans="1:4" ht="12.75">
      <c r="A4" s="164" t="s">
        <v>100</v>
      </c>
      <c r="B4" s="22" t="s">
        <v>164</v>
      </c>
      <c r="C4" s="165">
        <v>24490</v>
      </c>
      <c r="D4" s="165">
        <v>26270</v>
      </c>
    </row>
    <row r="5" spans="1:4" ht="12.75">
      <c r="A5" s="164" t="s">
        <v>101</v>
      </c>
      <c r="B5" s="22" t="s">
        <v>139</v>
      </c>
      <c r="C5" s="165">
        <v>5879</v>
      </c>
      <c r="D5" s="165">
        <v>6110</v>
      </c>
    </row>
    <row r="6" spans="1:4" ht="12.75">
      <c r="A6" s="164" t="s">
        <v>94</v>
      </c>
      <c r="B6" s="20" t="s">
        <v>140</v>
      </c>
      <c r="C6" s="165">
        <v>112025</v>
      </c>
      <c r="D6" s="165">
        <v>101192</v>
      </c>
    </row>
    <row r="7" spans="1:4" ht="12.75">
      <c r="A7" s="164" t="s">
        <v>102</v>
      </c>
      <c r="B7" s="20" t="s">
        <v>142</v>
      </c>
      <c r="C7" s="165">
        <v>9292</v>
      </c>
      <c r="D7" s="165">
        <v>1417</v>
      </c>
    </row>
    <row r="8" spans="1:4" ht="25.5">
      <c r="A8" s="164" t="s">
        <v>165</v>
      </c>
      <c r="B8" s="20" t="s">
        <v>614</v>
      </c>
      <c r="C8" s="165">
        <v>724</v>
      </c>
      <c r="D8" s="165">
        <v>724</v>
      </c>
    </row>
    <row r="9" spans="1:4" ht="12.75" customHeight="1">
      <c r="A9" s="553" t="s">
        <v>141</v>
      </c>
      <c r="B9" s="553"/>
      <c r="C9" s="104">
        <f>SUM(C4:C8)</f>
        <v>152410</v>
      </c>
      <c r="D9" s="104">
        <f>SUM(D4:D8)</f>
        <v>135713</v>
      </c>
    </row>
    <row r="10" spans="1:4" ht="12.75">
      <c r="A10" s="166"/>
      <c r="B10" s="166"/>
      <c r="C10" s="167"/>
      <c r="D10" s="167"/>
    </row>
    <row r="11" spans="1:4" ht="12.75" customHeight="1">
      <c r="A11" s="554" t="s">
        <v>615</v>
      </c>
      <c r="B11" s="554"/>
      <c r="C11" s="554"/>
      <c r="D11" s="168"/>
    </row>
    <row r="12" spans="1:4" ht="12.75">
      <c r="A12" s="17"/>
      <c r="B12" s="169"/>
      <c r="C12" s="167"/>
      <c r="D12" s="167"/>
    </row>
    <row r="13" spans="1:4" ht="12.75">
      <c r="A13" s="170" t="s">
        <v>100</v>
      </c>
      <c r="B13" s="103" t="s">
        <v>109</v>
      </c>
      <c r="C13" s="104">
        <v>10572</v>
      </c>
      <c r="D13" s="104">
        <v>5267</v>
      </c>
    </row>
    <row r="14" spans="1:4" ht="12.75">
      <c r="A14" s="102"/>
      <c r="B14" s="103" t="s">
        <v>141</v>
      </c>
      <c r="C14" s="104">
        <f>SUM(C13)</f>
        <v>10572</v>
      </c>
      <c r="D14" s="104">
        <f>SUM(D13:D13)</f>
        <v>5267</v>
      </c>
    </row>
    <row r="15" spans="1:4" ht="12.75">
      <c r="A15" s="553" t="s">
        <v>166</v>
      </c>
      <c r="B15" s="553"/>
      <c r="C15" s="104">
        <f>C9+C14</f>
        <v>162982</v>
      </c>
      <c r="D15" s="104">
        <f>D9+D14</f>
        <v>140980</v>
      </c>
    </row>
    <row r="16" spans="1:3" ht="12.75">
      <c r="A16" s="38"/>
      <c r="B16" s="38"/>
      <c r="C16" s="38"/>
    </row>
  </sheetData>
  <sheetProtection/>
  <mergeCells count="5">
    <mergeCell ref="A9:B9"/>
    <mergeCell ref="A11:C11"/>
    <mergeCell ref="A15:B15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&amp;L9. melléklet az 6/2019.(V.30.) önk.rendelethez,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6"/>
  <sheetViews>
    <sheetView view="pageLayout" workbookViewId="0" topLeftCell="A1">
      <selection activeCell="I36" sqref="I36"/>
    </sheetView>
  </sheetViews>
  <sheetFormatPr defaultColWidth="9.140625" defaultRowHeight="12.75"/>
  <cols>
    <col min="1" max="1" width="48.7109375" style="0" customWidth="1"/>
    <col min="10" max="10" width="9.140625" style="0" customWidth="1"/>
  </cols>
  <sheetData>
    <row r="1" spans="1:14" ht="18">
      <c r="A1" s="557" t="s">
        <v>550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4" ht="18">
      <c r="A2" s="559" t="s">
        <v>167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</row>
    <row r="3" spans="1:14" ht="12.75">
      <c r="A3" s="153" t="s">
        <v>95</v>
      </c>
      <c r="B3" s="134" t="s">
        <v>168</v>
      </c>
      <c r="C3" s="134" t="s">
        <v>169</v>
      </c>
      <c r="D3" s="134" t="s">
        <v>170</v>
      </c>
      <c r="E3" s="134" t="s">
        <v>171</v>
      </c>
      <c r="F3" s="134" t="s">
        <v>172</v>
      </c>
      <c r="G3" s="134" t="s">
        <v>173</v>
      </c>
      <c r="H3" s="134" t="s">
        <v>174</v>
      </c>
      <c r="I3" s="134" t="s">
        <v>175</v>
      </c>
      <c r="J3" s="134" t="s">
        <v>176</v>
      </c>
      <c r="K3" s="134" t="s">
        <v>177</v>
      </c>
      <c r="L3" s="134" t="s">
        <v>178</v>
      </c>
      <c r="M3" s="134" t="s">
        <v>179</v>
      </c>
      <c r="N3" s="134" t="s">
        <v>180</v>
      </c>
    </row>
    <row r="4" spans="1:14" ht="24.75" customHeight="1">
      <c r="A4" s="154" t="s">
        <v>120</v>
      </c>
      <c r="B4" s="155">
        <v>10042</v>
      </c>
      <c r="C4" s="155">
        <v>10042</v>
      </c>
      <c r="D4" s="155">
        <v>10042</v>
      </c>
      <c r="E4" s="155">
        <v>10042</v>
      </c>
      <c r="F4" s="155">
        <v>10042</v>
      </c>
      <c r="G4" s="155">
        <v>10042</v>
      </c>
      <c r="H4" s="155">
        <v>10332</v>
      </c>
      <c r="I4" s="155">
        <v>10332</v>
      </c>
      <c r="J4" s="155">
        <v>10332</v>
      </c>
      <c r="K4" s="155">
        <v>10041</v>
      </c>
      <c r="L4" s="155">
        <v>10041</v>
      </c>
      <c r="M4" s="155">
        <v>10041</v>
      </c>
      <c r="N4" s="40">
        <f>SUM(B4:M4)</f>
        <v>121371</v>
      </c>
    </row>
    <row r="5" spans="1:14" s="198" customFormat="1" ht="24.75" customHeight="1">
      <c r="A5" s="27" t="s">
        <v>181</v>
      </c>
      <c r="B5" s="155">
        <v>3204</v>
      </c>
      <c r="C5" s="155">
        <v>1700</v>
      </c>
      <c r="D5" s="155">
        <v>1700</v>
      </c>
      <c r="E5" s="155">
        <v>1700</v>
      </c>
      <c r="F5" s="155">
        <v>1887</v>
      </c>
      <c r="G5" s="155">
        <v>1502</v>
      </c>
      <c r="H5" s="155">
        <v>2688</v>
      </c>
      <c r="I5" s="155">
        <v>1436</v>
      </c>
      <c r="J5" s="155">
        <v>1573</v>
      </c>
      <c r="K5" s="155">
        <v>2748</v>
      </c>
      <c r="L5" s="155">
        <v>1700</v>
      </c>
      <c r="M5" s="155">
        <v>4719</v>
      </c>
      <c r="N5" s="197">
        <f>SUM(B5:M5)</f>
        <v>26557</v>
      </c>
    </row>
    <row r="6" spans="1:14" ht="24.75" customHeight="1">
      <c r="A6" s="156" t="s">
        <v>182</v>
      </c>
      <c r="B6" s="157">
        <f>SUM(B4:B5)</f>
        <v>13246</v>
      </c>
      <c r="C6" s="157">
        <f aca="true" t="shared" si="0" ref="C6:M6">SUM(C4:C5)</f>
        <v>11742</v>
      </c>
      <c r="D6" s="157">
        <f t="shared" si="0"/>
        <v>11742</v>
      </c>
      <c r="E6" s="157">
        <f t="shared" si="0"/>
        <v>11742</v>
      </c>
      <c r="F6" s="157">
        <f t="shared" si="0"/>
        <v>11929</v>
      </c>
      <c r="G6" s="157">
        <f t="shared" si="0"/>
        <v>11544</v>
      </c>
      <c r="H6" s="157">
        <f t="shared" si="0"/>
        <v>13020</v>
      </c>
      <c r="I6" s="157">
        <f t="shared" si="0"/>
        <v>11768</v>
      </c>
      <c r="J6" s="157">
        <f t="shared" si="0"/>
        <v>11905</v>
      </c>
      <c r="K6" s="157">
        <f t="shared" si="0"/>
        <v>12789</v>
      </c>
      <c r="L6" s="157">
        <f t="shared" si="0"/>
        <v>11741</v>
      </c>
      <c r="M6" s="157">
        <f t="shared" si="0"/>
        <v>14760</v>
      </c>
      <c r="N6" s="104">
        <f>SUM(B6:M6)</f>
        <v>147928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&amp;L10. melléklet az 6/2019.(V.30.) 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view="pageLayout" workbookViewId="0" topLeftCell="A1">
      <selection activeCell="L8" sqref="L8"/>
    </sheetView>
  </sheetViews>
  <sheetFormatPr defaultColWidth="9.140625" defaultRowHeight="12.75"/>
  <cols>
    <col min="1" max="1" width="53.57421875" style="0" customWidth="1"/>
    <col min="4" max="4" width="11.28125" style="0" customWidth="1"/>
    <col min="5" max="7" width="9.140625" style="0" hidden="1" customWidth="1"/>
    <col min="8" max="8" width="13.28125" style="0" hidden="1" customWidth="1"/>
    <col min="9" max="9" width="9.140625" style="0" hidden="1" customWidth="1"/>
  </cols>
  <sheetData>
    <row r="1" spans="1:9" ht="12.75">
      <c r="A1" s="555" t="s">
        <v>616</v>
      </c>
      <c r="B1" s="555"/>
      <c r="C1" s="555"/>
      <c r="D1" s="555"/>
      <c r="E1" s="555"/>
      <c r="F1" s="555"/>
      <c r="G1" s="555"/>
      <c r="H1" s="555"/>
      <c r="I1" s="555"/>
    </row>
    <row r="5" spans="1:4" ht="12.75">
      <c r="A5" s="3" t="s">
        <v>425</v>
      </c>
      <c r="D5" s="344">
        <v>3930539</v>
      </c>
    </row>
    <row r="6" ht="12.75">
      <c r="D6" s="254"/>
    </row>
    <row r="7" spans="1:4" ht="12.75">
      <c r="A7" s="3" t="s">
        <v>426</v>
      </c>
      <c r="D7" s="254"/>
    </row>
    <row r="8" spans="1:4" ht="12.75">
      <c r="A8" s="38" t="s">
        <v>427</v>
      </c>
      <c r="D8" s="254"/>
    </row>
    <row r="9" spans="1:4" ht="12.75">
      <c r="A9" t="s">
        <v>428</v>
      </c>
      <c r="D9" s="254">
        <v>1211730</v>
      </c>
    </row>
    <row r="10" spans="1:4" ht="12.75">
      <c r="A10" t="s">
        <v>429</v>
      </c>
      <c r="D10" s="254">
        <v>46690</v>
      </c>
    </row>
    <row r="11" spans="1:4" ht="12.75">
      <c r="A11" t="s">
        <v>430</v>
      </c>
      <c r="D11" s="254">
        <v>34500</v>
      </c>
    </row>
    <row r="12" spans="1:4" ht="12.75">
      <c r="A12" s="38" t="s">
        <v>431</v>
      </c>
      <c r="D12" s="254">
        <v>297245</v>
      </c>
    </row>
    <row r="13" spans="1:4" ht="25.5">
      <c r="A13" s="345" t="s">
        <v>684</v>
      </c>
      <c r="D13" s="254">
        <v>27405</v>
      </c>
    </row>
    <row r="14" spans="1:8" ht="12.75">
      <c r="A14" s="38" t="s">
        <v>432</v>
      </c>
      <c r="D14" s="254">
        <v>24000</v>
      </c>
      <c r="H14" s="254"/>
    </row>
    <row r="15" spans="1:8" ht="12.75">
      <c r="A15" s="3" t="s">
        <v>208</v>
      </c>
      <c r="D15" s="344">
        <f>SUM(D9:D14)</f>
        <v>1641570</v>
      </c>
      <c r="H15" s="254"/>
    </row>
    <row r="16" ht="12.75">
      <c r="D16" s="254"/>
    </row>
    <row r="17" spans="1:8" s="3" customFormat="1" ht="12.75">
      <c r="A17" s="3" t="s">
        <v>433</v>
      </c>
      <c r="D17" s="344">
        <v>3440815</v>
      </c>
      <c r="H17" s="344"/>
    </row>
    <row r="20" ht="12.75">
      <c r="A20" s="38" t="s">
        <v>683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headerFooter>
    <oddHeader>&amp;L11. melléklet a 6/2019.(V.30.)  önk.rendelethez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10.00390625" style="0" customWidth="1"/>
    <col min="2" max="2" width="38.57421875" style="198" customWidth="1"/>
    <col min="3" max="3" width="8.8515625" style="263" customWidth="1"/>
    <col min="4" max="4" width="13.7109375" style="263" customWidth="1"/>
    <col min="5" max="5" width="18.140625" style="198" customWidth="1"/>
    <col min="6" max="6" width="14.140625" style="198" customWidth="1"/>
    <col min="7" max="7" width="14.28125" style="198" customWidth="1"/>
    <col min="8" max="8" width="14.28125" style="198" bestFit="1" customWidth="1"/>
  </cols>
  <sheetData>
    <row r="1" spans="1:8" ht="20.25">
      <c r="A1" s="564" t="s">
        <v>617</v>
      </c>
      <c r="B1" s="564"/>
      <c r="C1" s="564"/>
      <c r="D1" s="564"/>
      <c r="E1" s="564"/>
      <c r="F1"/>
      <c r="G1"/>
      <c r="H1"/>
    </row>
    <row r="2" spans="1:8" ht="24.75" customHeight="1">
      <c r="A2" s="560" t="s">
        <v>95</v>
      </c>
      <c r="B2" s="561"/>
      <c r="C2" s="354" t="s">
        <v>434</v>
      </c>
      <c r="D2" s="354" t="s">
        <v>436</v>
      </c>
      <c r="E2" s="355" t="s">
        <v>435</v>
      </c>
      <c r="F2" s="355" t="s">
        <v>618</v>
      </c>
      <c r="G2" s="355" t="s">
        <v>619</v>
      </c>
      <c r="H2" s="355" t="s">
        <v>620</v>
      </c>
    </row>
    <row r="3" spans="1:8" ht="23.25" customHeight="1" thickBot="1">
      <c r="A3" s="562"/>
      <c r="B3" s="563"/>
      <c r="C3" s="356">
        <v>2018</v>
      </c>
      <c r="D3" s="356">
        <v>2018</v>
      </c>
      <c r="E3" s="357">
        <v>2018</v>
      </c>
      <c r="F3" s="357"/>
      <c r="G3" s="357"/>
      <c r="H3" s="357"/>
    </row>
    <row r="4" spans="1:8" s="255" customFormat="1" ht="25.5">
      <c r="A4" s="358" t="s">
        <v>6</v>
      </c>
      <c r="B4" s="359" t="s">
        <v>437</v>
      </c>
      <c r="C4" s="360"/>
      <c r="D4" s="360"/>
      <c r="E4" s="361"/>
      <c r="F4" s="361"/>
      <c r="G4" s="361"/>
      <c r="H4" s="361"/>
    </row>
    <row r="5" spans="1:8" s="255" customFormat="1" ht="25.5">
      <c r="A5" s="362" t="s">
        <v>438</v>
      </c>
      <c r="B5" s="27" t="s">
        <v>439</v>
      </c>
      <c r="C5" s="256">
        <v>20.76</v>
      </c>
      <c r="D5" s="257">
        <v>4580000</v>
      </c>
      <c r="E5" s="363">
        <f>C5*D5</f>
        <v>95080800</v>
      </c>
      <c r="F5" s="363">
        <v>95080800</v>
      </c>
      <c r="G5" s="363">
        <v>95080800</v>
      </c>
      <c r="H5" s="363">
        <v>95080800</v>
      </c>
    </row>
    <row r="6" spans="1:8" s="255" customFormat="1" ht="25.5">
      <c r="A6" s="362" t="s">
        <v>440</v>
      </c>
      <c r="B6" s="27" t="s">
        <v>441</v>
      </c>
      <c r="C6" s="257"/>
      <c r="D6" s="257">
        <v>22300</v>
      </c>
      <c r="E6" s="364">
        <v>8097130</v>
      </c>
      <c r="F6" s="364">
        <v>8097130</v>
      </c>
      <c r="G6" s="364">
        <v>8097130</v>
      </c>
      <c r="H6" s="364">
        <v>8097130</v>
      </c>
    </row>
    <row r="7" spans="1:8" s="255" customFormat="1" ht="16.5">
      <c r="A7" s="362" t="s">
        <v>442</v>
      </c>
      <c r="B7" s="27" t="s">
        <v>443</v>
      </c>
      <c r="C7" s="257"/>
      <c r="D7" s="257"/>
      <c r="E7" s="364">
        <v>25216000</v>
      </c>
      <c r="F7" s="364">
        <v>25216000</v>
      </c>
      <c r="G7" s="364">
        <v>25216000</v>
      </c>
      <c r="H7" s="364">
        <v>25216000</v>
      </c>
    </row>
    <row r="8" spans="1:8" s="255" customFormat="1" ht="25.5">
      <c r="A8" s="362" t="s">
        <v>444</v>
      </c>
      <c r="B8" s="27" t="s">
        <v>445</v>
      </c>
      <c r="C8" s="257"/>
      <c r="D8" s="257"/>
      <c r="E8" s="364">
        <v>100000</v>
      </c>
      <c r="F8" s="364">
        <v>100000</v>
      </c>
      <c r="G8" s="364">
        <v>100000</v>
      </c>
      <c r="H8" s="364">
        <v>100000</v>
      </c>
    </row>
    <row r="9" spans="1:8" s="255" customFormat="1" ht="16.5">
      <c r="A9" s="362" t="s">
        <v>446</v>
      </c>
      <c r="B9" s="27" t="s">
        <v>447</v>
      </c>
      <c r="C9" s="257"/>
      <c r="D9" s="257"/>
      <c r="E9" s="364">
        <v>8526120</v>
      </c>
      <c r="F9" s="364">
        <v>8526120</v>
      </c>
      <c r="G9" s="364">
        <v>8526120</v>
      </c>
      <c r="H9" s="364">
        <v>8526120</v>
      </c>
    </row>
    <row r="10" spans="1:8" s="255" customFormat="1" ht="16.5">
      <c r="A10" s="362" t="s">
        <v>448</v>
      </c>
      <c r="B10" s="27" t="s">
        <v>449</v>
      </c>
      <c r="C10" s="257"/>
      <c r="D10" s="257"/>
      <c r="E10" s="363">
        <f>SUM(E6:E9)</f>
        <v>41939250</v>
      </c>
      <c r="F10" s="363">
        <f>SUM(F6:F9)</f>
        <v>41939250</v>
      </c>
      <c r="G10" s="363">
        <f>SUM(G6:G9)</f>
        <v>41939250</v>
      </c>
      <c r="H10" s="363">
        <f>SUM(H6:H9)</f>
        <v>41939250</v>
      </c>
    </row>
    <row r="11" spans="1:8" s="255" customFormat="1" ht="25.5">
      <c r="A11" s="362"/>
      <c r="B11" s="27" t="s">
        <v>450</v>
      </c>
      <c r="C11" s="257"/>
      <c r="D11" s="257"/>
      <c r="E11" s="363">
        <v>41939250</v>
      </c>
      <c r="F11" s="363">
        <v>41939250</v>
      </c>
      <c r="G11" s="363">
        <v>41939250</v>
      </c>
      <c r="H11" s="363">
        <v>41939250</v>
      </c>
    </row>
    <row r="12" spans="1:8" s="255" customFormat="1" ht="25.5">
      <c r="A12" s="362" t="s">
        <v>451</v>
      </c>
      <c r="B12" s="27" t="s">
        <v>452</v>
      </c>
      <c r="C12" s="257"/>
      <c r="D12" s="257">
        <v>2700</v>
      </c>
      <c r="E12" s="364">
        <v>13729500</v>
      </c>
      <c r="F12" s="364">
        <v>13729500</v>
      </c>
      <c r="G12" s="364">
        <v>13729500</v>
      </c>
      <c r="H12" s="364">
        <v>13729500</v>
      </c>
    </row>
    <row r="13" spans="1:8" s="255" customFormat="1" ht="25.5">
      <c r="A13" s="362"/>
      <c r="B13" s="27" t="s">
        <v>453</v>
      </c>
      <c r="C13" s="257"/>
      <c r="D13" s="257"/>
      <c r="E13" s="363">
        <v>10897868</v>
      </c>
      <c r="F13" s="363">
        <v>10897868</v>
      </c>
      <c r="G13" s="363">
        <v>10897868</v>
      </c>
      <c r="H13" s="363">
        <v>10897868</v>
      </c>
    </row>
    <row r="14" spans="1:8" s="255" customFormat="1" ht="25.5">
      <c r="A14" s="362" t="s">
        <v>454</v>
      </c>
      <c r="B14" s="27" t="s">
        <v>455</v>
      </c>
      <c r="C14" s="258">
        <v>429</v>
      </c>
      <c r="D14" s="258">
        <v>2550</v>
      </c>
      <c r="E14" s="363">
        <f>C14*D14</f>
        <v>1093950</v>
      </c>
      <c r="F14" s="363">
        <v>1093950</v>
      </c>
      <c r="G14" s="363">
        <v>1093950</v>
      </c>
      <c r="H14" s="363">
        <v>1093950</v>
      </c>
    </row>
    <row r="15" spans="1:8" s="255" customFormat="1" ht="16.5">
      <c r="A15" s="362" t="s">
        <v>456</v>
      </c>
      <c r="B15" s="27" t="s">
        <v>692</v>
      </c>
      <c r="C15" s="258"/>
      <c r="D15" s="258"/>
      <c r="E15" s="363">
        <v>141642</v>
      </c>
      <c r="F15" s="363">
        <v>141642</v>
      </c>
      <c r="G15" s="363">
        <v>141642</v>
      </c>
      <c r="H15" s="363">
        <v>141642</v>
      </c>
    </row>
    <row r="16" spans="1:8" s="255" customFormat="1" ht="16.5">
      <c r="A16" s="365" t="s">
        <v>486</v>
      </c>
      <c r="B16" s="366" t="s">
        <v>693</v>
      </c>
      <c r="C16" s="367"/>
      <c r="D16" s="367"/>
      <c r="E16" s="368">
        <v>1756400</v>
      </c>
      <c r="F16" s="368">
        <v>1756400</v>
      </c>
      <c r="G16" s="368">
        <v>1756400</v>
      </c>
      <c r="H16" s="368">
        <v>1756400</v>
      </c>
    </row>
    <row r="17" spans="1:8" s="255" customFormat="1" ht="17.25" thickBot="1">
      <c r="A17" s="369"/>
      <c r="B17" s="370" t="s">
        <v>2</v>
      </c>
      <c r="C17" s="371"/>
      <c r="D17" s="371"/>
      <c r="E17" s="372">
        <f>E5+E11+E13+E14+E15+E16</f>
        <v>150909910</v>
      </c>
      <c r="F17" s="372">
        <f>F5+F11+F13+F14+F15+F16</f>
        <v>150909910</v>
      </c>
      <c r="G17" s="372">
        <f>G5+G11+G13+G14+G15+G16</f>
        <v>150909910</v>
      </c>
      <c r="H17" s="372">
        <f>H5+H11+H13+H14+H15+H16</f>
        <v>150909910</v>
      </c>
    </row>
    <row r="18" spans="1:8" s="255" customFormat="1" ht="16.5">
      <c r="A18" s="373" t="s">
        <v>7</v>
      </c>
      <c r="B18" s="374" t="s">
        <v>457</v>
      </c>
      <c r="C18" s="375"/>
      <c r="D18" s="375"/>
      <c r="E18" s="376"/>
      <c r="F18" s="376"/>
      <c r="G18" s="376"/>
      <c r="H18" s="376"/>
    </row>
    <row r="19" spans="1:8" s="38" customFormat="1" ht="15.75">
      <c r="A19" s="377" t="s">
        <v>458</v>
      </c>
      <c r="B19" s="27" t="s">
        <v>459</v>
      </c>
      <c r="C19" s="259">
        <v>12.9</v>
      </c>
      <c r="D19" s="260">
        <v>4419000</v>
      </c>
      <c r="E19" s="363">
        <f>C19*D19/12*8</f>
        <v>38003400</v>
      </c>
      <c r="F19" s="363">
        <v>38298000</v>
      </c>
      <c r="G19" s="363">
        <v>38298000</v>
      </c>
      <c r="H19" s="363">
        <v>38298000</v>
      </c>
    </row>
    <row r="20" spans="1:8" s="38" customFormat="1" ht="25.5">
      <c r="A20" s="377" t="s">
        <v>460</v>
      </c>
      <c r="B20" s="27" t="s">
        <v>461</v>
      </c>
      <c r="C20" s="259">
        <v>8</v>
      </c>
      <c r="D20" s="260">
        <v>2205000</v>
      </c>
      <c r="E20" s="363">
        <f>C20*D20/12*8</f>
        <v>11760000</v>
      </c>
      <c r="F20" s="363">
        <v>11760000</v>
      </c>
      <c r="G20" s="363">
        <v>11760000</v>
      </c>
      <c r="H20" s="363">
        <v>11760000</v>
      </c>
    </row>
    <row r="21" spans="1:8" s="38" customFormat="1" ht="15.75">
      <c r="A21" s="377" t="s">
        <v>462</v>
      </c>
      <c r="B21" s="27" t="s">
        <v>459</v>
      </c>
      <c r="C21" s="259">
        <v>12.7</v>
      </c>
      <c r="D21" s="260">
        <v>4419000</v>
      </c>
      <c r="E21" s="363">
        <f>C21*D21/12*4</f>
        <v>18707100</v>
      </c>
      <c r="F21" s="363">
        <v>18854400</v>
      </c>
      <c r="G21" s="363">
        <v>19001700</v>
      </c>
      <c r="H21" s="363">
        <v>19001700</v>
      </c>
    </row>
    <row r="22" spans="1:8" s="38" customFormat="1" ht="25.5">
      <c r="A22" s="377" t="s">
        <v>463</v>
      </c>
      <c r="B22" s="27" t="s">
        <v>461</v>
      </c>
      <c r="C22" s="259">
        <v>8</v>
      </c>
      <c r="D22" s="260">
        <v>2205000</v>
      </c>
      <c r="E22" s="363">
        <f>C22*D22/12*4</f>
        <v>5880000</v>
      </c>
      <c r="F22" s="363">
        <v>5880000</v>
      </c>
      <c r="G22" s="363">
        <v>5880000</v>
      </c>
      <c r="H22" s="363">
        <v>5880000</v>
      </c>
    </row>
    <row r="23" spans="1:8" s="38" customFormat="1" ht="25.5">
      <c r="A23" s="377" t="s">
        <v>464</v>
      </c>
      <c r="B23" s="27" t="s">
        <v>465</v>
      </c>
      <c r="C23" s="259">
        <v>11.9</v>
      </c>
      <c r="D23" s="260"/>
      <c r="E23" s="363">
        <f>C23*D23</f>
        <v>0</v>
      </c>
      <c r="F23" s="363"/>
      <c r="G23" s="363"/>
      <c r="H23" s="363"/>
    </row>
    <row r="24" spans="1:8" s="38" customFormat="1" ht="15.75">
      <c r="A24" s="378" t="s">
        <v>466</v>
      </c>
      <c r="B24" s="27" t="s">
        <v>467</v>
      </c>
      <c r="C24" s="257">
        <v>137</v>
      </c>
      <c r="D24" s="260">
        <v>81700</v>
      </c>
      <c r="E24" s="363">
        <f>(C24*D24)/12*8</f>
        <v>7461933.333333333</v>
      </c>
      <c r="F24" s="363">
        <v>7516400</v>
      </c>
      <c r="G24" s="363">
        <v>7516400</v>
      </c>
      <c r="H24" s="363">
        <v>7516400</v>
      </c>
    </row>
    <row r="25" spans="1:8" s="38" customFormat="1" ht="15.75">
      <c r="A25" s="261" t="s">
        <v>468</v>
      </c>
      <c r="B25" s="366" t="s">
        <v>467</v>
      </c>
      <c r="C25" s="379">
        <v>137</v>
      </c>
      <c r="D25" s="260">
        <v>81700</v>
      </c>
      <c r="E25" s="368">
        <f>(C25*D25)/12*4</f>
        <v>3730966.6666666665</v>
      </c>
      <c r="F25" s="368">
        <v>3758200</v>
      </c>
      <c r="G25" s="368">
        <v>3730967</v>
      </c>
      <c r="H25" s="368">
        <v>3730967</v>
      </c>
    </row>
    <row r="26" spans="1:8" s="38" customFormat="1" ht="38.25">
      <c r="A26" s="380" t="s">
        <v>694</v>
      </c>
      <c r="B26" s="366" t="s">
        <v>469</v>
      </c>
      <c r="C26" s="379">
        <v>4</v>
      </c>
      <c r="D26" s="260">
        <v>189000</v>
      </c>
      <c r="E26" s="368">
        <f>(C26*D26)/12*8</f>
        <v>504000</v>
      </c>
      <c r="F26" s="368">
        <v>504000</v>
      </c>
      <c r="G26" s="368">
        <v>504000</v>
      </c>
      <c r="H26" s="368">
        <v>504000</v>
      </c>
    </row>
    <row r="27" spans="1:8" s="38" customFormat="1" ht="38.25">
      <c r="A27" s="380" t="s">
        <v>695</v>
      </c>
      <c r="B27" s="366" t="s">
        <v>470</v>
      </c>
      <c r="C27" s="379">
        <v>4</v>
      </c>
      <c r="D27" s="260">
        <v>189000</v>
      </c>
      <c r="E27" s="368">
        <f>(C27*D27)/12*4</f>
        <v>252000</v>
      </c>
      <c r="F27" s="368">
        <v>252000</v>
      </c>
      <c r="G27" s="368">
        <v>252000</v>
      </c>
      <c r="H27" s="368">
        <v>441000</v>
      </c>
    </row>
    <row r="28" spans="1:8" s="38" customFormat="1" ht="50.25" customHeight="1">
      <c r="A28" s="381" t="s">
        <v>471</v>
      </c>
      <c r="B28" s="366" t="s">
        <v>472</v>
      </c>
      <c r="C28" s="379">
        <v>3</v>
      </c>
      <c r="D28" s="379">
        <v>401000</v>
      </c>
      <c r="E28" s="368">
        <f>C28*D28</f>
        <v>1203000</v>
      </c>
      <c r="F28" s="368">
        <v>1203000</v>
      </c>
      <c r="G28" s="368">
        <v>1203000</v>
      </c>
      <c r="H28" s="368">
        <v>882200</v>
      </c>
    </row>
    <row r="29" spans="1:8" s="38" customFormat="1" ht="50.25" customHeight="1">
      <c r="A29" s="381" t="s">
        <v>696</v>
      </c>
      <c r="B29" s="366" t="s">
        <v>697</v>
      </c>
      <c r="C29" s="379">
        <v>1</v>
      </c>
      <c r="D29" s="379">
        <v>367584</v>
      </c>
      <c r="E29" s="368">
        <v>367584</v>
      </c>
      <c r="F29" s="368">
        <v>367584</v>
      </c>
      <c r="G29" s="368">
        <v>367584</v>
      </c>
      <c r="H29" s="368">
        <v>367584</v>
      </c>
    </row>
    <row r="30" spans="1:8" s="38" customFormat="1" ht="16.5" thickBot="1">
      <c r="A30" s="382"/>
      <c r="B30" s="383" t="s">
        <v>2</v>
      </c>
      <c r="C30" s="384"/>
      <c r="D30" s="384"/>
      <c r="E30" s="385">
        <f>SUM(E19:E29)</f>
        <v>87869984</v>
      </c>
      <c r="F30" s="385">
        <f>SUM(F19:F29)</f>
        <v>88393584</v>
      </c>
      <c r="G30" s="385">
        <f>SUM(G19:G29)</f>
        <v>88513651</v>
      </c>
      <c r="H30" s="385">
        <f>SUM(H19:H29)</f>
        <v>88381851</v>
      </c>
    </row>
    <row r="31" spans="1:8" s="38" customFormat="1" ht="25.5">
      <c r="A31" s="386"/>
      <c r="B31" s="387" t="s">
        <v>473</v>
      </c>
      <c r="C31" s="375"/>
      <c r="D31" s="375"/>
      <c r="E31" s="376"/>
      <c r="F31" s="376"/>
      <c r="G31" s="376"/>
      <c r="H31" s="376"/>
    </row>
    <row r="32" spans="1:8" s="38" customFormat="1" ht="15.75">
      <c r="A32" s="388" t="s">
        <v>474</v>
      </c>
      <c r="B32" s="389" t="s">
        <v>475</v>
      </c>
      <c r="C32" s="390"/>
      <c r="D32" s="390"/>
      <c r="E32" s="391">
        <v>46019000</v>
      </c>
      <c r="F32" s="391">
        <v>46019000</v>
      </c>
      <c r="G32" s="391">
        <v>46019000</v>
      </c>
      <c r="H32" s="391">
        <v>46019000</v>
      </c>
    </row>
    <row r="33" spans="1:8" s="38" customFormat="1" ht="15.75">
      <c r="A33" s="392" t="s">
        <v>476</v>
      </c>
      <c r="B33" s="27" t="s">
        <v>708</v>
      </c>
      <c r="C33" s="393"/>
      <c r="D33" s="257"/>
      <c r="E33" s="363">
        <f>C33*D33</f>
        <v>0</v>
      </c>
      <c r="F33" s="363"/>
      <c r="G33" s="363"/>
      <c r="H33" s="363"/>
    </row>
    <row r="34" spans="1:8" s="38" customFormat="1" ht="15.75">
      <c r="A34" s="378"/>
      <c r="B34" s="366" t="s">
        <v>709</v>
      </c>
      <c r="C34" s="394"/>
      <c r="D34" s="379"/>
      <c r="E34" s="368"/>
      <c r="F34" s="368"/>
      <c r="G34" s="368"/>
      <c r="H34" s="368"/>
    </row>
    <row r="35" spans="1:8" s="38" customFormat="1" ht="15.75">
      <c r="A35" s="378" t="s">
        <v>477</v>
      </c>
      <c r="B35" s="366" t="s">
        <v>478</v>
      </c>
      <c r="C35" s="395">
        <v>7.59</v>
      </c>
      <c r="D35" s="379">
        <v>1900000</v>
      </c>
      <c r="E35" s="368">
        <f>C35*D35</f>
        <v>14421000</v>
      </c>
      <c r="F35" s="368">
        <v>14421000</v>
      </c>
      <c r="G35" s="368">
        <v>15295000</v>
      </c>
      <c r="H35" s="368">
        <v>15675000</v>
      </c>
    </row>
    <row r="36" spans="1:8" s="38" customFormat="1" ht="15.75">
      <c r="A36" s="378" t="s">
        <v>479</v>
      </c>
      <c r="B36" s="366" t="s">
        <v>480</v>
      </c>
      <c r="C36" s="394"/>
      <c r="D36" s="379"/>
      <c r="E36" s="368">
        <v>18725596</v>
      </c>
      <c r="F36" s="368">
        <v>18725596</v>
      </c>
      <c r="G36" s="368">
        <v>20622888</v>
      </c>
      <c r="H36" s="368">
        <v>20622888</v>
      </c>
    </row>
    <row r="37" spans="1:8" s="38" customFormat="1" ht="25.5">
      <c r="A37" s="378" t="s">
        <v>481</v>
      </c>
      <c r="B37" s="366" t="s">
        <v>482</v>
      </c>
      <c r="C37" s="379">
        <v>570</v>
      </c>
      <c r="D37" s="379">
        <v>920</v>
      </c>
      <c r="E37" s="368">
        <f>C37*D37</f>
        <v>524400</v>
      </c>
      <c r="F37" s="368">
        <v>516420</v>
      </c>
      <c r="G37" s="368">
        <v>34200</v>
      </c>
      <c r="H37" s="368">
        <v>30780</v>
      </c>
    </row>
    <row r="38" spans="1:8" s="38" customFormat="1" ht="38.25">
      <c r="A38" s="378" t="s">
        <v>483</v>
      </c>
      <c r="B38" s="366" t="s">
        <v>484</v>
      </c>
      <c r="C38" s="394"/>
      <c r="D38" s="379"/>
      <c r="E38" s="368">
        <f>C38*D38</f>
        <v>0</v>
      </c>
      <c r="F38" s="368"/>
      <c r="G38" s="368"/>
      <c r="H38" s="368"/>
    </row>
    <row r="39" spans="1:8" s="38" customFormat="1" ht="51">
      <c r="A39" s="378" t="s">
        <v>698</v>
      </c>
      <c r="B39" s="366" t="s">
        <v>699</v>
      </c>
      <c r="C39" s="396">
        <v>1.5</v>
      </c>
      <c r="D39" s="379">
        <v>4419000</v>
      </c>
      <c r="E39" s="368">
        <f>C39*D39</f>
        <v>6628500</v>
      </c>
      <c r="F39" s="368">
        <v>6628500</v>
      </c>
      <c r="G39" s="368">
        <v>7512300</v>
      </c>
      <c r="H39" s="368">
        <v>7512300</v>
      </c>
    </row>
    <row r="40" spans="1:8" s="38" customFormat="1" ht="51">
      <c r="A40" s="378" t="s">
        <v>700</v>
      </c>
      <c r="B40" s="366" t="s">
        <v>701</v>
      </c>
      <c r="C40" s="396">
        <v>2.2</v>
      </c>
      <c r="D40" s="379">
        <v>2993000</v>
      </c>
      <c r="E40" s="368">
        <f>C40*D40</f>
        <v>6584600.000000001</v>
      </c>
      <c r="F40" s="368">
        <v>6584600</v>
      </c>
      <c r="G40" s="368">
        <v>7482500</v>
      </c>
      <c r="H40" s="368">
        <v>7781800</v>
      </c>
    </row>
    <row r="41" spans="1:8" s="38" customFormat="1" ht="25.5">
      <c r="A41" s="378" t="s">
        <v>8</v>
      </c>
      <c r="B41" s="366" t="s">
        <v>702</v>
      </c>
      <c r="C41" s="397"/>
      <c r="D41" s="379"/>
      <c r="E41" s="368">
        <v>1760000</v>
      </c>
      <c r="F41" s="368">
        <v>1760000</v>
      </c>
      <c r="G41" s="368">
        <v>1714000</v>
      </c>
      <c r="H41" s="368">
        <v>1714000</v>
      </c>
    </row>
    <row r="42" spans="1:8" s="38" customFormat="1" ht="16.5" thickBot="1">
      <c r="A42" s="398"/>
      <c r="B42" s="399" t="s">
        <v>2</v>
      </c>
      <c r="C42" s="400"/>
      <c r="D42" s="400"/>
      <c r="E42" s="401">
        <f>SUM(E32:E41)</f>
        <v>94663096</v>
      </c>
      <c r="F42" s="401">
        <f>SUM(F32:F41)</f>
        <v>94655116</v>
      </c>
      <c r="G42" s="401">
        <f>SUM(G32:G41)</f>
        <v>98679888</v>
      </c>
      <c r="H42" s="401">
        <f>SUM(H32:H41)</f>
        <v>99355768</v>
      </c>
    </row>
    <row r="43" spans="1:8" s="38" customFormat="1" ht="15.75">
      <c r="A43" s="402"/>
      <c r="B43" s="403" t="s">
        <v>485</v>
      </c>
      <c r="C43" s="404"/>
      <c r="D43" s="404"/>
      <c r="E43" s="405"/>
      <c r="F43" s="405"/>
      <c r="G43" s="405"/>
      <c r="H43" s="405"/>
    </row>
    <row r="44" spans="1:8" s="3" customFormat="1" ht="15.75">
      <c r="A44" s="388" t="s">
        <v>487</v>
      </c>
      <c r="B44" s="389" t="s">
        <v>703</v>
      </c>
      <c r="C44" s="390">
        <v>5085</v>
      </c>
      <c r="D44" s="390">
        <v>1210</v>
      </c>
      <c r="E44" s="391">
        <f>C44*D44</f>
        <v>6152850</v>
      </c>
      <c r="F44" s="391">
        <v>6152850</v>
      </c>
      <c r="G44" s="391">
        <v>6152850</v>
      </c>
      <c r="H44" s="391">
        <v>6152850</v>
      </c>
    </row>
    <row r="45" spans="1:8" s="3" customFormat="1" ht="25.5">
      <c r="A45" s="392" t="s">
        <v>706</v>
      </c>
      <c r="B45" s="27" t="s">
        <v>707</v>
      </c>
      <c r="C45" s="257"/>
      <c r="D45" s="257"/>
      <c r="E45" s="363"/>
      <c r="F45" s="363">
        <v>747935</v>
      </c>
      <c r="G45" s="363">
        <v>747935</v>
      </c>
      <c r="H45" s="363">
        <v>747935</v>
      </c>
    </row>
    <row r="46" spans="1:8" s="3" customFormat="1" ht="15.75">
      <c r="A46" s="406" t="s">
        <v>704</v>
      </c>
      <c r="B46" s="407" t="s">
        <v>705</v>
      </c>
      <c r="C46" s="408"/>
      <c r="D46" s="408"/>
      <c r="E46" s="409"/>
      <c r="F46" s="409"/>
      <c r="G46" s="409"/>
      <c r="H46" s="409"/>
    </row>
    <row r="47" spans="1:8" s="3" customFormat="1" ht="15.75">
      <c r="A47" s="410"/>
      <c r="B47" s="411" t="s">
        <v>2</v>
      </c>
      <c r="C47" s="412"/>
      <c r="D47" s="412"/>
      <c r="E47" s="413">
        <f>SUM(E44:E46)</f>
        <v>6152850</v>
      </c>
      <c r="F47" s="413">
        <f>SUM(F44:F46)</f>
        <v>6900785</v>
      </c>
      <c r="G47" s="413">
        <f>SUM(G44:G46)</f>
        <v>6900785</v>
      </c>
      <c r="H47" s="413">
        <f>SUM(H44:H46)</f>
        <v>6900785</v>
      </c>
    </row>
    <row r="48" spans="1:8" s="262" customFormat="1" ht="18.75" thickBot="1">
      <c r="A48" s="414"/>
      <c r="B48" s="415" t="s">
        <v>113</v>
      </c>
      <c r="C48" s="416"/>
      <c r="D48" s="416"/>
      <c r="E48" s="417">
        <f>E17+E30+E42+E47</f>
        <v>339595840</v>
      </c>
      <c r="F48" s="417">
        <f>F17+F30+F42+F47</f>
        <v>340859395</v>
      </c>
      <c r="G48" s="417">
        <f>G17+G30+G42+G47</f>
        <v>345004234</v>
      </c>
      <c r="H48" s="417">
        <f>H17+H30+H42+H47</f>
        <v>345548314</v>
      </c>
    </row>
    <row r="49" spans="2:8" ht="12.75">
      <c r="B49"/>
      <c r="C49" s="418"/>
      <c r="D49" s="418"/>
      <c r="E49"/>
      <c r="F49"/>
      <c r="G49"/>
      <c r="H49"/>
    </row>
    <row r="50" spans="2:8" ht="12.75">
      <c r="B50"/>
      <c r="C50" s="418"/>
      <c r="D50" s="418"/>
      <c r="E50"/>
      <c r="F50"/>
      <c r="G50"/>
      <c r="H50"/>
    </row>
    <row r="51" spans="2:8" ht="12.75">
      <c r="B51"/>
      <c r="C51" s="418"/>
      <c r="D51" s="418"/>
      <c r="E51"/>
      <c r="F51"/>
      <c r="G51"/>
      <c r="H51"/>
    </row>
    <row r="52" spans="2:8" ht="12.75">
      <c r="B52"/>
      <c r="C52" s="418"/>
      <c r="D52" s="418"/>
      <c r="E52"/>
      <c r="F52"/>
      <c r="G52"/>
      <c r="H52"/>
    </row>
    <row r="53" spans="2:8" ht="12.75">
      <c r="B53"/>
      <c r="C53" s="418"/>
      <c r="D53" s="418"/>
      <c r="E53"/>
      <c r="F53"/>
      <c r="G53"/>
      <c r="H53"/>
    </row>
    <row r="54" spans="2:8" ht="12.75">
      <c r="B54"/>
      <c r="C54" s="418"/>
      <c r="D54" s="418"/>
      <c r="E54"/>
      <c r="F54"/>
      <c r="G54"/>
      <c r="H54"/>
    </row>
    <row r="55" spans="2:8" ht="12.75">
      <c r="B55"/>
      <c r="C55" s="418"/>
      <c r="D55" s="418"/>
      <c r="E55"/>
      <c r="F55"/>
      <c r="G55"/>
      <c r="H55"/>
    </row>
  </sheetData>
  <sheetProtection/>
  <mergeCells count="2">
    <mergeCell ref="A2:B3"/>
    <mergeCell ref="A1:E1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70" r:id="rId1"/>
  <headerFooter>
    <oddHeader>&amp;L12. melléklet a 6/2019.(V.30.)  önk. rendelethez,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"/>
  <sheetViews>
    <sheetView view="pageLayout" workbookViewId="0" topLeftCell="B1">
      <selection activeCell="K13" sqref="K13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  <col min="7" max="7" width="12.7109375" style="0" customWidth="1"/>
    <col min="8" max="8" width="12.140625" style="0" customWidth="1"/>
    <col min="9" max="9" width="14.8515625" style="0" customWidth="1"/>
    <col min="10" max="10" width="10.140625" style="0" bestFit="1" customWidth="1"/>
    <col min="11" max="11" width="12.7109375" style="0" customWidth="1"/>
    <col min="12" max="12" width="12.140625" style="0" customWidth="1"/>
    <col min="13" max="13" width="14.8515625" style="0" customWidth="1"/>
    <col min="14" max="14" width="10.140625" style="0" bestFit="1" customWidth="1"/>
  </cols>
  <sheetData>
    <row r="1" spans="1:14" ht="15.75">
      <c r="A1" s="568" t="s">
        <v>621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s="141" customFormat="1" ht="60">
      <c r="A2" s="138" t="s">
        <v>143</v>
      </c>
      <c r="B2" s="139" t="s">
        <v>95</v>
      </c>
      <c r="C2" s="139" t="s">
        <v>109</v>
      </c>
      <c r="D2" s="139" t="s">
        <v>144</v>
      </c>
      <c r="E2" s="139" t="s">
        <v>622</v>
      </c>
      <c r="F2" s="140" t="s">
        <v>2</v>
      </c>
      <c r="G2" s="139" t="s">
        <v>109</v>
      </c>
      <c r="H2" s="139" t="s">
        <v>144</v>
      </c>
      <c r="I2" s="139" t="s">
        <v>622</v>
      </c>
      <c r="J2" s="139" t="s">
        <v>202</v>
      </c>
      <c r="K2" s="139" t="s">
        <v>219</v>
      </c>
      <c r="L2" s="139" t="s">
        <v>220</v>
      </c>
      <c r="M2" s="139" t="s">
        <v>491</v>
      </c>
      <c r="N2" s="139" t="s">
        <v>221</v>
      </c>
    </row>
    <row r="3" spans="1:14" ht="12.75">
      <c r="A3" s="36" t="s">
        <v>72</v>
      </c>
      <c r="B3" s="20" t="s">
        <v>110</v>
      </c>
      <c r="C3" s="142">
        <v>41148</v>
      </c>
      <c r="D3" s="142">
        <v>92929</v>
      </c>
      <c r="E3" s="142">
        <v>8625</v>
      </c>
      <c r="F3" s="94">
        <f aca="true" t="shared" si="0" ref="F3:F21">SUM(C3:E3)</f>
        <v>142702</v>
      </c>
      <c r="G3" s="142">
        <v>125151</v>
      </c>
      <c r="H3" s="142">
        <v>94570</v>
      </c>
      <c r="I3" s="142">
        <v>12843</v>
      </c>
      <c r="J3" s="94">
        <f aca="true" t="shared" si="1" ref="J3:J25">SUM(G3:I3)</f>
        <v>232564</v>
      </c>
      <c r="K3" s="142">
        <v>111825</v>
      </c>
      <c r="L3" s="142">
        <v>94485</v>
      </c>
      <c r="M3" s="142">
        <v>12833</v>
      </c>
      <c r="N3" s="94">
        <f aca="true" t="shared" si="2" ref="N3:N21">SUM(K3:M3)</f>
        <v>219143</v>
      </c>
    </row>
    <row r="4" spans="1:14" ht="12.75">
      <c r="A4" s="36" t="s">
        <v>74</v>
      </c>
      <c r="B4" s="20" t="s">
        <v>111</v>
      </c>
      <c r="C4" s="142">
        <v>9018</v>
      </c>
      <c r="D4" s="142">
        <v>21056</v>
      </c>
      <c r="E4" s="142">
        <v>1723</v>
      </c>
      <c r="F4" s="94">
        <f t="shared" si="0"/>
        <v>31797</v>
      </c>
      <c r="G4" s="142">
        <v>25690</v>
      </c>
      <c r="H4" s="142">
        <v>23427</v>
      </c>
      <c r="I4" s="142">
        <v>2638</v>
      </c>
      <c r="J4" s="94">
        <f t="shared" si="1"/>
        <v>51755</v>
      </c>
      <c r="K4" s="142">
        <v>15640</v>
      </c>
      <c r="L4" s="142">
        <v>23427</v>
      </c>
      <c r="M4" s="142">
        <v>2638</v>
      </c>
      <c r="N4" s="94">
        <f t="shared" si="2"/>
        <v>41705</v>
      </c>
    </row>
    <row r="5" spans="1:14" ht="12.75">
      <c r="A5" s="36" t="s">
        <v>75</v>
      </c>
      <c r="B5" s="20" t="s">
        <v>0</v>
      </c>
      <c r="C5" s="142">
        <v>110268</v>
      </c>
      <c r="D5" s="41">
        <v>10769</v>
      </c>
      <c r="E5" s="142">
        <v>12395</v>
      </c>
      <c r="F5" s="94">
        <f t="shared" si="0"/>
        <v>133432</v>
      </c>
      <c r="G5" s="142">
        <v>311615</v>
      </c>
      <c r="H5" s="41">
        <v>12408</v>
      </c>
      <c r="I5" s="142">
        <v>40961</v>
      </c>
      <c r="J5" s="94">
        <f t="shared" si="1"/>
        <v>364984</v>
      </c>
      <c r="K5" s="142">
        <v>244202</v>
      </c>
      <c r="L5" s="41">
        <v>9375</v>
      </c>
      <c r="M5" s="142">
        <v>21677</v>
      </c>
      <c r="N5" s="94">
        <f t="shared" si="2"/>
        <v>275254</v>
      </c>
    </row>
    <row r="6" spans="1:14" ht="12.75">
      <c r="A6" s="36" t="s">
        <v>76</v>
      </c>
      <c r="B6" s="20" t="s">
        <v>112</v>
      </c>
      <c r="C6" s="142">
        <v>17600</v>
      </c>
      <c r="D6" s="41"/>
      <c r="E6" s="142"/>
      <c r="F6" s="94">
        <f t="shared" si="0"/>
        <v>17600</v>
      </c>
      <c r="G6" s="142">
        <v>11873</v>
      </c>
      <c r="H6" s="41"/>
      <c r="I6" s="142"/>
      <c r="J6" s="94">
        <f t="shared" si="1"/>
        <v>11873</v>
      </c>
      <c r="K6" s="142">
        <v>11873</v>
      </c>
      <c r="L6" s="41"/>
      <c r="M6" s="142"/>
      <c r="N6" s="94">
        <f t="shared" si="2"/>
        <v>11873</v>
      </c>
    </row>
    <row r="7" spans="1:14" ht="12.75">
      <c r="A7" s="36" t="s">
        <v>77</v>
      </c>
      <c r="B7" s="20" t="s">
        <v>82</v>
      </c>
      <c r="C7" s="142">
        <v>488015</v>
      </c>
      <c r="D7" s="41"/>
      <c r="E7" s="142"/>
      <c r="F7" s="94">
        <f t="shared" si="0"/>
        <v>488015</v>
      </c>
      <c r="G7" s="142">
        <v>415050</v>
      </c>
      <c r="H7" s="41"/>
      <c r="I7" s="142"/>
      <c r="J7" s="94">
        <f t="shared" si="1"/>
        <v>415050</v>
      </c>
      <c r="K7" s="142">
        <v>273596</v>
      </c>
      <c r="L7" s="41"/>
      <c r="M7" s="142">
        <v>3069</v>
      </c>
      <c r="N7" s="94">
        <f t="shared" si="2"/>
        <v>276665</v>
      </c>
    </row>
    <row r="8" spans="1:14" ht="12.75">
      <c r="A8" s="36" t="s">
        <v>78</v>
      </c>
      <c r="B8" s="20" t="s">
        <v>145</v>
      </c>
      <c r="C8" s="142">
        <v>56181</v>
      </c>
      <c r="D8" s="41"/>
      <c r="E8" s="142">
        <v>1023</v>
      </c>
      <c r="F8" s="94">
        <f t="shared" si="0"/>
        <v>57204</v>
      </c>
      <c r="G8" s="142">
        <v>968180</v>
      </c>
      <c r="H8" s="41">
        <v>213</v>
      </c>
      <c r="I8" s="142">
        <v>6212</v>
      </c>
      <c r="J8" s="94">
        <f t="shared" si="1"/>
        <v>974605</v>
      </c>
      <c r="K8" s="142">
        <v>79975</v>
      </c>
      <c r="L8" s="41">
        <v>213</v>
      </c>
      <c r="M8" s="142">
        <v>4462</v>
      </c>
      <c r="N8" s="94">
        <f t="shared" si="2"/>
        <v>84650</v>
      </c>
    </row>
    <row r="9" spans="1:14" ht="12.75">
      <c r="A9" s="36" t="s">
        <v>79</v>
      </c>
      <c r="B9" s="20" t="s">
        <v>21</v>
      </c>
      <c r="C9" s="142">
        <v>102832</v>
      </c>
      <c r="D9" s="41"/>
      <c r="E9" s="142"/>
      <c r="F9" s="94">
        <f t="shared" si="0"/>
        <v>102832</v>
      </c>
      <c r="G9" s="142">
        <v>554424</v>
      </c>
      <c r="H9" s="41"/>
      <c r="I9" s="142"/>
      <c r="J9" s="94">
        <f t="shared" si="1"/>
        <v>554424</v>
      </c>
      <c r="K9" s="142">
        <v>275606</v>
      </c>
      <c r="L9" s="41"/>
      <c r="M9" s="142">
        <v>595</v>
      </c>
      <c r="N9" s="94">
        <f t="shared" si="2"/>
        <v>276201</v>
      </c>
    </row>
    <row r="10" spans="1:14" ht="12.75">
      <c r="A10" s="36" t="s">
        <v>80</v>
      </c>
      <c r="B10" s="20" t="s">
        <v>90</v>
      </c>
      <c r="C10" s="142">
        <v>729</v>
      </c>
      <c r="D10" s="41"/>
      <c r="E10" s="142"/>
      <c r="F10" s="94">
        <f t="shared" si="0"/>
        <v>729</v>
      </c>
      <c r="G10" s="142">
        <v>729</v>
      </c>
      <c r="H10" s="41"/>
      <c r="I10" s="142"/>
      <c r="J10" s="94">
        <f t="shared" si="1"/>
        <v>729</v>
      </c>
      <c r="K10" s="142"/>
      <c r="L10" s="41"/>
      <c r="M10" s="142"/>
      <c r="N10" s="94">
        <f t="shared" si="2"/>
        <v>0</v>
      </c>
    </row>
    <row r="11" spans="1:14" ht="12.75">
      <c r="A11" s="143" t="s">
        <v>131</v>
      </c>
      <c r="B11" s="144" t="s">
        <v>130</v>
      </c>
      <c r="C11" s="142">
        <v>12373</v>
      </c>
      <c r="D11" s="41"/>
      <c r="E11" s="142"/>
      <c r="F11" s="94">
        <f t="shared" si="0"/>
        <v>12373</v>
      </c>
      <c r="G11" s="142">
        <v>12373</v>
      </c>
      <c r="H11" s="41"/>
      <c r="I11" s="142"/>
      <c r="J11" s="94">
        <f t="shared" si="1"/>
        <v>12373</v>
      </c>
      <c r="K11" s="142">
        <v>12373</v>
      </c>
      <c r="L11" s="41"/>
      <c r="M11" s="142"/>
      <c r="N11" s="94">
        <f t="shared" si="2"/>
        <v>12373</v>
      </c>
    </row>
    <row r="12" spans="1:14" ht="12.75">
      <c r="A12" s="145"/>
      <c r="B12" s="146" t="s">
        <v>146</v>
      </c>
      <c r="C12" s="147"/>
      <c r="D12" s="148"/>
      <c r="E12" s="147"/>
      <c r="F12" s="104">
        <f t="shared" si="0"/>
        <v>0</v>
      </c>
      <c r="G12" s="147"/>
      <c r="H12" s="148"/>
      <c r="I12" s="147"/>
      <c r="J12" s="104">
        <f>SUM(G12:I12)</f>
        <v>0</v>
      </c>
      <c r="K12" s="147"/>
      <c r="L12" s="148"/>
      <c r="M12" s="147"/>
      <c r="N12" s="104">
        <f t="shared" si="2"/>
        <v>0</v>
      </c>
    </row>
    <row r="13" spans="1:14" ht="12.75">
      <c r="A13" s="565" t="s">
        <v>147</v>
      </c>
      <c r="B13" s="566"/>
      <c r="C13" s="149">
        <f>SUM(C3:C12)</f>
        <v>838164</v>
      </c>
      <c r="D13" s="149">
        <f>SUM(D3:D10)</f>
        <v>124754</v>
      </c>
      <c r="E13" s="149">
        <f>SUM(E3:E10)</f>
        <v>23766</v>
      </c>
      <c r="F13" s="149">
        <f t="shared" si="0"/>
        <v>986684</v>
      </c>
      <c r="G13" s="149">
        <f>SUM(G3:G12)</f>
        <v>2425085</v>
      </c>
      <c r="H13" s="149">
        <f>SUM(H3:H10)</f>
        <v>130618</v>
      </c>
      <c r="I13" s="149">
        <f>SUM(I3:I10)</f>
        <v>62654</v>
      </c>
      <c r="J13" s="149">
        <f t="shared" si="1"/>
        <v>2618357</v>
      </c>
      <c r="K13" s="149">
        <f>SUM(K3:K12)</f>
        <v>1025090</v>
      </c>
      <c r="L13" s="149">
        <f>SUM(L3:L10)</f>
        <v>127500</v>
      </c>
      <c r="M13" s="149">
        <f>SUM(M3:M10)</f>
        <v>45274</v>
      </c>
      <c r="N13" s="149">
        <f t="shared" si="2"/>
        <v>1197864</v>
      </c>
    </row>
    <row r="14" spans="1:14" ht="25.5">
      <c r="A14" s="1" t="s">
        <v>35</v>
      </c>
      <c r="B14" s="19" t="s">
        <v>36</v>
      </c>
      <c r="C14" s="142">
        <v>406729</v>
      </c>
      <c r="D14" s="142">
        <v>5704</v>
      </c>
      <c r="E14" s="142"/>
      <c r="F14" s="94">
        <f t="shared" si="0"/>
        <v>412433</v>
      </c>
      <c r="G14" s="142">
        <v>503734</v>
      </c>
      <c r="H14" s="142">
        <v>8499</v>
      </c>
      <c r="I14" s="142">
        <v>20841</v>
      </c>
      <c r="J14" s="94">
        <f t="shared" si="1"/>
        <v>533074</v>
      </c>
      <c r="K14" s="142">
        <v>484519</v>
      </c>
      <c r="L14" s="142">
        <v>8499</v>
      </c>
      <c r="M14" s="142">
        <v>20841</v>
      </c>
      <c r="N14" s="94">
        <f t="shared" si="2"/>
        <v>513859</v>
      </c>
    </row>
    <row r="15" spans="1:14" ht="25.5">
      <c r="A15" s="1" t="s">
        <v>38</v>
      </c>
      <c r="B15" s="19" t="s">
        <v>37</v>
      </c>
      <c r="C15" s="142"/>
      <c r="D15" s="142"/>
      <c r="E15" s="142"/>
      <c r="F15" s="94">
        <f t="shared" si="0"/>
        <v>0</v>
      </c>
      <c r="G15" s="142">
        <v>1335227</v>
      </c>
      <c r="H15" s="142"/>
      <c r="I15" s="142"/>
      <c r="J15" s="94">
        <f t="shared" si="1"/>
        <v>1335227</v>
      </c>
      <c r="K15" s="142">
        <v>1314653</v>
      </c>
      <c r="L15" s="142"/>
      <c r="M15" s="142"/>
      <c r="N15" s="94">
        <f t="shared" si="2"/>
        <v>1314653</v>
      </c>
    </row>
    <row r="16" spans="1:14" ht="12.75">
      <c r="A16" s="1" t="s">
        <v>41</v>
      </c>
      <c r="B16" s="19" t="s">
        <v>42</v>
      </c>
      <c r="C16" s="142">
        <v>178004</v>
      </c>
      <c r="D16" s="142"/>
      <c r="E16" s="142"/>
      <c r="F16" s="94">
        <f t="shared" si="0"/>
        <v>178004</v>
      </c>
      <c r="G16" s="142">
        <v>196519</v>
      </c>
      <c r="H16" s="142"/>
      <c r="I16" s="142"/>
      <c r="J16" s="94">
        <f t="shared" si="1"/>
        <v>196519</v>
      </c>
      <c r="K16" s="142">
        <v>196519</v>
      </c>
      <c r="L16" s="142"/>
      <c r="M16" s="142"/>
      <c r="N16" s="94">
        <f t="shared" si="2"/>
        <v>196519</v>
      </c>
    </row>
    <row r="17" spans="1:14" ht="12.75">
      <c r="A17" s="1" t="s">
        <v>43</v>
      </c>
      <c r="B17" s="19" t="s">
        <v>44</v>
      </c>
      <c r="C17" s="142">
        <v>44981</v>
      </c>
      <c r="D17" s="142">
        <v>254</v>
      </c>
      <c r="E17" s="142">
        <v>1360</v>
      </c>
      <c r="F17" s="94">
        <f t="shared" si="0"/>
        <v>46595</v>
      </c>
      <c r="G17" s="142">
        <v>166585</v>
      </c>
      <c r="H17" s="142">
        <v>254</v>
      </c>
      <c r="I17" s="142">
        <v>8632</v>
      </c>
      <c r="J17" s="94">
        <f t="shared" si="1"/>
        <v>175471</v>
      </c>
      <c r="K17" s="142">
        <v>58675</v>
      </c>
      <c r="L17" s="142">
        <v>177</v>
      </c>
      <c r="M17" s="142">
        <v>8632</v>
      </c>
      <c r="N17" s="94">
        <f t="shared" si="2"/>
        <v>67484</v>
      </c>
    </row>
    <row r="18" spans="1:14" ht="12.75">
      <c r="A18" s="1" t="s">
        <v>47</v>
      </c>
      <c r="B18" s="19" t="s">
        <v>48</v>
      </c>
      <c r="C18" s="142"/>
      <c r="D18" s="142"/>
      <c r="E18" s="142"/>
      <c r="F18" s="94">
        <f t="shared" si="0"/>
        <v>0</v>
      </c>
      <c r="G18" s="142">
        <v>1584</v>
      </c>
      <c r="H18" s="142">
        <v>300</v>
      </c>
      <c r="I18" s="142"/>
      <c r="J18" s="94">
        <f t="shared" si="1"/>
        <v>1884</v>
      </c>
      <c r="K18" s="142">
        <v>1584</v>
      </c>
      <c r="L18" s="142">
        <v>300</v>
      </c>
      <c r="M18" s="142"/>
      <c r="N18" s="94">
        <f t="shared" si="2"/>
        <v>1884</v>
      </c>
    </row>
    <row r="19" spans="1:14" ht="25.5">
      <c r="A19" s="1" t="s">
        <v>49</v>
      </c>
      <c r="B19" s="19" t="s">
        <v>50</v>
      </c>
      <c r="C19" s="142">
        <v>9652</v>
      </c>
      <c r="D19" s="142"/>
      <c r="E19" s="142"/>
      <c r="F19" s="94">
        <f t="shared" si="0"/>
        <v>9652</v>
      </c>
      <c r="G19" s="142">
        <v>1574</v>
      </c>
      <c r="H19" s="142"/>
      <c r="I19" s="142">
        <v>374</v>
      </c>
      <c r="J19" s="94">
        <f t="shared" si="1"/>
        <v>1948</v>
      </c>
      <c r="K19" s="142">
        <v>1573</v>
      </c>
      <c r="L19" s="142"/>
      <c r="M19" s="142">
        <v>374</v>
      </c>
      <c r="N19" s="94">
        <f t="shared" si="2"/>
        <v>1947</v>
      </c>
    </row>
    <row r="20" spans="1:14" ht="25.5">
      <c r="A20" s="1" t="s">
        <v>53</v>
      </c>
      <c r="B20" s="19" t="s">
        <v>54</v>
      </c>
      <c r="C20" s="142"/>
      <c r="D20" s="142"/>
      <c r="E20" s="142"/>
      <c r="F20" s="94">
        <f t="shared" si="0"/>
        <v>0</v>
      </c>
      <c r="G20" s="142">
        <v>14046</v>
      </c>
      <c r="H20" s="142"/>
      <c r="I20" s="142"/>
      <c r="J20" s="94">
        <f t="shared" si="1"/>
        <v>14046</v>
      </c>
      <c r="K20" s="142">
        <v>14046</v>
      </c>
      <c r="L20" s="142"/>
      <c r="M20" s="142"/>
      <c r="N20" s="94">
        <f t="shared" si="2"/>
        <v>14046</v>
      </c>
    </row>
    <row r="21" spans="1:14" ht="12.75">
      <c r="A21" s="1" t="s">
        <v>57</v>
      </c>
      <c r="B21" s="20" t="s">
        <v>58</v>
      </c>
      <c r="C21" s="142">
        <v>340000</v>
      </c>
      <c r="D21" s="142"/>
      <c r="E21" s="142"/>
      <c r="F21" s="94">
        <f t="shared" si="0"/>
        <v>340000</v>
      </c>
      <c r="G21" s="142">
        <v>354877</v>
      </c>
      <c r="H21" s="142">
        <v>194</v>
      </c>
      <c r="I21" s="142">
        <v>5117</v>
      </c>
      <c r="J21" s="94">
        <f t="shared" si="1"/>
        <v>360188</v>
      </c>
      <c r="K21" s="142">
        <v>366124</v>
      </c>
      <c r="L21" s="142">
        <v>194</v>
      </c>
      <c r="M21" s="142">
        <v>5117</v>
      </c>
      <c r="N21" s="94">
        <f t="shared" si="2"/>
        <v>371435</v>
      </c>
    </row>
    <row r="22" spans="1:14" ht="12.75">
      <c r="A22" s="567" t="s">
        <v>148</v>
      </c>
      <c r="B22" s="567"/>
      <c r="C22" s="149">
        <f aca="true" t="shared" si="3" ref="C22:I22">SUM(C14:C21)</f>
        <v>979366</v>
      </c>
      <c r="D22" s="149">
        <f t="shared" si="3"/>
        <v>5958</v>
      </c>
      <c r="E22" s="149">
        <f t="shared" si="3"/>
        <v>1360</v>
      </c>
      <c r="F22" s="149">
        <f t="shared" si="3"/>
        <v>986684</v>
      </c>
      <c r="G22" s="149">
        <f t="shared" si="3"/>
        <v>2574146</v>
      </c>
      <c r="H22" s="149">
        <f t="shared" si="3"/>
        <v>9247</v>
      </c>
      <c r="I22" s="149">
        <f t="shared" si="3"/>
        <v>34964</v>
      </c>
      <c r="J22" s="149">
        <f t="shared" si="1"/>
        <v>2618357</v>
      </c>
      <c r="K22" s="149">
        <f>SUM(K14:K21)</f>
        <v>2437693</v>
      </c>
      <c r="L22" s="149">
        <f>SUM(L14:L21)</f>
        <v>9170</v>
      </c>
      <c r="M22" s="149">
        <f>SUM(M14:M21)</f>
        <v>34964</v>
      </c>
      <c r="N22" s="149">
        <f>SUM(K22:M22)</f>
        <v>2481827</v>
      </c>
    </row>
    <row r="23" spans="1:14" ht="12.75">
      <c r="A23" s="120"/>
      <c r="B23" s="124" t="s">
        <v>149</v>
      </c>
      <c r="C23" s="104"/>
      <c r="D23" s="104">
        <f>D13-D22</f>
        <v>118796</v>
      </c>
      <c r="E23" s="104">
        <f>E13-E22</f>
        <v>22406</v>
      </c>
      <c r="F23" s="104">
        <f>SUM(C23:E23)</f>
        <v>141202</v>
      </c>
      <c r="G23" s="104"/>
      <c r="H23" s="104">
        <f>H13-H22</f>
        <v>121371</v>
      </c>
      <c r="I23" s="104">
        <f>I13-I22</f>
        <v>27690</v>
      </c>
      <c r="J23" s="104">
        <f>SUM(G23:I23)</f>
        <v>149061</v>
      </c>
      <c r="K23" s="104"/>
      <c r="L23" s="104">
        <f>SUM(L24:L25)</f>
        <v>121371</v>
      </c>
      <c r="M23" s="104">
        <f>SUM(M24:M25)</f>
        <v>0</v>
      </c>
      <c r="N23" s="104">
        <f>SUM(K23:M23)</f>
        <v>121371</v>
      </c>
    </row>
    <row r="24" spans="1:14" ht="12.75">
      <c r="A24" s="1"/>
      <c r="B24" s="20" t="s">
        <v>623</v>
      </c>
      <c r="C24" s="142"/>
      <c r="D24" s="142">
        <v>95080</v>
      </c>
      <c r="E24" s="165">
        <v>7049</v>
      </c>
      <c r="F24" s="94">
        <f>SUM(C24:E24)</f>
        <v>102129</v>
      </c>
      <c r="G24" s="142"/>
      <c r="H24" s="142">
        <v>95080</v>
      </c>
      <c r="I24" s="142">
        <v>7049</v>
      </c>
      <c r="J24" s="94">
        <f t="shared" si="1"/>
        <v>102129</v>
      </c>
      <c r="K24" s="142"/>
      <c r="L24" s="94">
        <v>95301</v>
      </c>
      <c r="M24" s="142"/>
      <c r="N24" s="142"/>
    </row>
    <row r="25" spans="1:14" ht="25.5">
      <c r="A25" s="1"/>
      <c r="B25" s="20" t="s">
        <v>624</v>
      </c>
      <c r="C25" s="142"/>
      <c r="D25" s="142">
        <v>23716</v>
      </c>
      <c r="E25" s="165">
        <v>15357</v>
      </c>
      <c r="F25" s="94">
        <f>SUM(C25:E25)</f>
        <v>39073</v>
      </c>
      <c r="G25" s="142"/>
      <c r="H25" s="142">
        <v>26291</v>
      </c>
      <c r="I25" s="142">
        <v>20641</v>
      </c>
      <c r="J25" s="94">
        <f t="shared" si="1"/>
        <v>46932</v>
      </c>
      <c r="K25" s="142"/>
      <c r="L25" s="94">
        <v>26070</v>
      </c>
      <c r="M25" s="142"/>
      <c r="N25" s="142"/>
    </row>
    <row r="27" spans="11:14" ht="12.75">
      <c r="K27" s="4"/>
      <c r="N27" s="4"/>
    </row>
  </sheetData>
  <sheetProtection/>
  <mergeCells count="3">
    <mergeCell ref="A13:B13"/>
    <mergeCell ref="A22:B2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&amp;L13. melléklet az 6/2019.(V.30.)  önk. 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view="pageLayout" workbookViewId="0" topLeftCell="O1">
      <selection activeCell="P15" sqref="P15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546" t="s">
        <v>550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</row>
    <row r="2" spans="1:14" ht="18">
      <c r="A2" s="570" t="s">
        <v>625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spans="1:14" ht="12.75">
      <c r="A3" s="153" t="s">
        <v>95</v>
      </c>
      <c r="B3" s="134" t="s">
        <v>168</v>
      </c>
      <c r="C3" s="134" t="s">
        <v>169</v>
      </c>
      <c r="D3" s="134" t="s">
        <v>170</v>
      </c>
      <c r="E3" s="134" t="s">
        <v>183</v>
      </c>
      <c r="F3" s="134" t="s">
        <v>172</v>
      </c>
      <c r="G3" s="134" t="s">
        <v>173</v>
      </c>
      <c r="H3" s="134" t="s">
        <v>174</v>
      </c>
      <c r="I3" s="134" t="s">
        <v>175</v>
      </c>
      <c r="J3" s="134" t="s">
        <v>176</v>
      </c>
      <c r="K3" s="134" t="s">
        <v>184</v>
      </c>
      <c r="L3" s="134" t="s">
        <v>178</v>
      </c>
      <c r="M3" s="134" t="s">
        <v>179</v>
      </c>
      <c r="N3" s="134" t="s">
        <v>2</v>
      </c>
    </row>
    <row r="4" spans="1:14" ht="12.75">
      <c r="A4" s="156" t="s">
        <v>185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14" ht="38.25">
      <c r="A5" s="19" t="s">
        <v>186</v>
      </c>
      <c r="B5" s="49">
        <v>44314</v>
      </c>
      <c r="C5" s="49">
        <v>44314</v>
      </c>
      <c r="D5" s="49">
        <v>44314</v>
      </c>
      <c r="E5" s="49">
        <v>44314</v>
      </c>
      <c r="F5" s="49">
        <v>44314</v>
      </c>
      <c r="G5" s="49">
        <v>44314</v>
      </c>
      <c r="H5" s="49">
        <v>44314</v>
      </c>
      <c r="I5" s="49">
        <v>44314</v>
      </c>
      <c r="J5" s="49">
        <v>44314</v>
      </c>
      <c r="K5" s="49">
        <v>44314</v>
      </c>
      <c r="L5" s="49">
        <v>44314</v>
      </c>
      <c r="M5" s="49">
        <v>26405</v>
      </c>
      <c r="N5" s="39">
        <f aca="true" t="shared" si="0" ref="N5:N10">SUM(B5:M5)</f>
        <v>513859</v>
      </c>
    </row>
    <row r="6" spans="1:14" ht="25.5">
      <c r="A6" s="19" t="s">
        <v>187</v>
      </c>
      <c r="B6" s="49">
        <v>16376</v>
      </c>
      <c r="C6" s="49">
        <v>16376</v>
      </c>
      <c r="D6" s="49">
        <v>16376</v>
      </c>
      <c r="E6" s="49">
        <v>16376</v>
      </c>
      <c r="F6" s="49">
        <v>16376</v>
      </c>
      <c r="G6" s="49">
        <v>16376</v>
      </c>
      <c r="H6" s="49">
        <v>16377</v>
      </c>
      <c r="I6" s="49">
        <v>16377</v>
      </c>
      <c r="J6" s="49">
        <v>16377</v>
      </c>
      <c r="K6" s="49">
        <v>16377</v>
      </c>
      <c r="L6" s="49">
        <v>16377</v>
      </c>
      <c r="M6" s="49">
        <v>16378</v>
      </c>
      <c r="N6" s="39">
        <f t="shared" si="0"/>
        <v>196519</v>
      </c>
    </row>
    <row r="7" spans="1:14" ht="12.75">
      <c r="A7" s="19" t="s">
        <v>188</v>
      </c>
      <c r="B7" s="49">
        <v>5625</v>
      </c>
      <c r="C7" s="49">
        <v>5625</v>
      </c>
      <c r="D7" s="49">
        <v>5625</v>
      </c>
      <c r="E7" s="49">
        <v>5625</v>
      </c>
      <c r="F7" s="49">
        <v>5625</v>
      </c>
      <c r="G7" s="49">
        <v>5625</v>
      </c>
      <c r="H7" s="49">
        <v>5625</v>
      </c>
      <c r="I7" s="49">
        <v>5625</v>
      </c>
      <c r="J7" s="49">
        <v>5625</v>
      </c>
      <c r="K7" s="49">
        <v>5625</v>
      </c>
      <c r="L7" s="49">
        <v>5625</v>
      </c>
      <c r="M7" s="49">
        <v>5609</v>
      </c>
      <c r="N7" s="39">
        <f t="shared" si="0"/>
        <v>67484</v>
      </c>
    </row>
    <row r="8" spans="1:14" ht="25.5">
      <c r="A8" s="19" t="s">
        <v>626</v>
      </c>
      <c r="B8" s="49"/>
      <c r="C8" s="49">
        <v>3580</v>
      </c>
      <c r="D8" s="49"/>
      <c r="E8" s="49"/>
      <c r="F8" s="49">
        <v>4658</v>
      </c>
      <c r="G8" s="49"/>
      <c r="H8" s="49"/>
      <c r="I8" s="49"/>
      <c r="J8" s="49"/>
      <c r="K8" s="49"/>
      <c r="L8" s="49"/>
      <c r="M8" s="49">
        <v>7692</v>
      </c>
      <c r="N8" s="39">
        <f t="shared" si="0"/>
        <v>15930</v>
      </c>
    </row>
    <row r="9" spans="1:14" ht="25.5">
      <c r="A9" s="19" t="s">
        <v>189</v>
      </c>
      <c r="B9" s="49"/>
      <c r="C9" s="49"/>
      <c r="D9" s="49"/>
      <c r="E9" s="49"/>
      <c r="F9" s="49"/>
      <c r="G9" s="49"/>
      <c r="H9" s="49">
        <v>345</v>
      </c>
      <c r="I9" s="49"/>
      <c r="J9" s="49"/>
      <c r="K9" s="49"/>
      <c r="L9" s="49">
        <v>1602</v>
      </c>
      <c r="M9" s="49"/>
      <c r="N9" s="39">
        <f t="shared" si="0"/>
        <v>1947</v>
      </c>
    </row>
    <row r="10" spans="1:14" ht="25.5">
      <c r="A10" s="20" t="s">
        <v>627</v>
      </c>
      <c r="B10" s="49">
        <v>360188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>
        <v>11247</v>
      </c>
      <c r="N10" s="39">
        <f t="shared" si="0"/>
        <v>371435</v>
      </c>
    </row>
    <row r="11" spans="1:14" ht="51">
      <c r="A11" s="20" t="s">
        <v>628</v>
      </c>
      <c r="B11" s="49">
        <v>109554</v>
      </c>
      <c r="C11" s="49">
        <v>109554</v>
      </c>
      <c r="D11" s="49">
        <v>109554</v>
      </c>
      <c r="E11" s="49">
        <v>109554</v>
      </c>
      <c r="F11" s="49">
        <v>109554</v>
      </c>
      <c r="G11" s="49">
        <v>109554</v>
      </c>
      <c r="H11" s="49">
        <v>109554</v>
      </c>
      <c r="I11" s="49">
        <v>109554</v>
      </c>
      <c r="J11" s="49">
        <v>109554</v>
      </c>
      <c r="K11" s="49">
        <v>109554</v>
      </c>
      <c r="L11" s="49">
        <v>109554</v>
      </c>
      <c r="M11" s="49">
        <v>109559</v>
      </c>
      <c r="N11" s="39">
        <f>SUM(B11:M11)</f>
        <v>1314653</v>
      </c>
    </row>
    <row r="12" spans="1:14" ht="25.5">
      <c r="A12" s="124" t="s">
        <v>629</v>
      </c>
      <c r="B12" s="121">
        <f aca="true" t="shared" si="1" ref="B12:N12">SUM(B5:B11)</f>
        <v>536057</v>
      </c>
      <c r="C12" s="121">
        <f t="shared" si="1"/>
        <v>179449</v>
      </c>
      <c r="D12" s="121">
        <f t="shared" si="1"/>
        <v>175869</v>
      </c>
      <c r="E12" s="121">
        <f t="shared" si="1"/>
        <v>175869</v>
      </c>
      <c r="F12" s="121">
        <f t="shared" si="1"/>
        <v>180527</v>
      </c>
      <c r="G12" s="121">
        <f t="shared" si="1"/>
        <v>175869</v>
      </c>
      <c r="H12" s="121">
        <f t="shared" si="1"/>
        <v>176215</v>
      </c>
      <c r="I12" s="121">
        <f t="shared" si="1"/>
        <v>175870</v>
      </c>
      <c r="J12" s="121">
        <f t="shared" si="1"/>
        <v>175870</v>
      </c>
      <c r="K12" s="121">
        <f t="shared" si="1"/>
        <v>175870</v>
      </c>
      <c r="L12" s="121">
        <f t="shared" si="1"/>
        <v>177472</v>
      </c>
      <c r="M12" s="121">
        <f t="shared" si="1"/>
        <v>176890</v>
      </c>
      <c r="N12" s="121">
        <f t="shared" si="1"/>
        <v>2481827</v>
      </c>
    </row>
    <row r="13" spans="1:14" ht="12.75">
      <c r="A13" s="156" t="s">
        <v>190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39"/>
    </row>
    <row r="14" spans="1:14" ht="12.75">
      <c r="A14" s="24" t="s">
        <v>630</v>
      </c>
      <c r="B14" s="49">
        <v>68720</v>
      </c>
      <c r="C14" s="49">
        <v>68720</v>
      </c>
      <c r="D14" s="49">
        <v>68720</v>
      </c>
      <c r="E14" s="49">
        <v>68720</v>
      </c>
      <c r="F14" s="49">
        <v>68720</v>
      </c>
      <c r="G14" s="49">
        <v>68720</v>
      </c>
      <c r="H14" s="49">
        <v>68720</v>
      </c>
      <c r="I14" s="49">
        <v>68720</v>
      </c>
      <c r="J14" s="49">
        <v>68720</v>
      </c>
      <c r="K14" s="49">
        <v>68720</v>
      </c>
      <c r="L14" s="49">
        <v>68720</v>
      </c>
      <c r="M14" s="49">
        <v>68720</v>
      </c>
      <c r="N14" s="39">
        <f aca="true" t="shared" si="2" ref="N14:N19">SUM(B14:M14)</f>
        <v>824640</v>
      </c>
    </row>
    <row r="15" spans="1:14" ht="25.5">
      <c r="A15" s="159" t="s">
        <v>191</v>
      </c>
      <c r="B15" s="49">
        <v>11748</v>
      </c>
      <c r="C15" s="49">
        <v>11748</v>
      </c>
      <c r="D15" s="49">
        <v>11748</v>
      </c>
      <c r="E15" s="49">
        <v>11748</v>
      </c>
      <c r="F15" s="49">
        <v>11748</v>
      </c>
      <c r="G15" s="49">
        <v>11748</v>
      </c>
      <c r="H15" s="49">
        <v>11748</v>
      </c>
      <c r="I15" s="49">
        <v>11748</v>
      </c>
      <c r="J15" s="49">
        <v>11748</v>
      </c>
      <c r="K15" s="49">
        <v>11748</v>
      </c>
      <c r="L15" s="49">
        <v>11748</v>
      </c>
      <c r="M15" s="49">
        <v>11752</v>
      </c>
      <c r="N15" s="39">
        <f>SUM(B15:M15)</f>
        <v>140980</v>
      </c>
    </row>
    <row r="16" spans="1:14" ht="51">
      <c r="A16" s="24" t="s">
        <v>631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40">
        <f t="shared" si="2"/>
        <v>0</v>
      </c>
    </row>
    <row r="17" spans="1:14" ht="12.75">
      <c r="A17" s="24" t="s">
        <v>632</v>
      </c>
      <c r="B17" s="49">
        <v>23015</v>
      </c>
      <c r="C17" s="49">
        <v>23015</v>
      </c>
      <c r="D17" s="49">
        <v>23015</v>
      </c>
      <c r="E17" s="49">
        <v>23015</v>
      </c>
      <c r="F17" s="49">
        <v>23015</v>
      </c>
      <c r="G17" s="49">
        <v>23015</v>
      </c>
      <c r="H17" s="49">
        <v>23015</v>
      </c>
      <c r="I17" s="49">
        <v>23015</v>
      </c>
      <c r="J17" s="49">
        <v>23015</v>
      </c>
      <c r="K17" s="49">
        <v>23015</v>
      </c>
      <c r="L17" s="49">
        <v>23015</v>
      </c>
      <c r="M17" s="49">
        <v>23036</v>
      </c>
      <c r="N17" s="39">
        <f t="shared" si="2"/>
        <v>276201</v>
      </c>
    </row>
    <row r="18" spans="1:14" ht="25.5">
      <c r="A18" s="24" t="s">
        <v>633</v>
      </c>
      <c r="B18" s="49"/>
      <c r="C18" s="49"/>
      <c r="D18" s="49"/>
      <c r="E18" s="49"/>
      <c r="F18" s="49">
        <v>10582</v>
      </c>
      <c r="G18" s="49">
        <v>10582</v>
      </c>
      <c r="H18" s="49">
        <v>10582</v>
      </c>
      <c r="I18" s="49">
        <v>10582</v>
      </c>
      <c r="J18" s="49">
        <v>10582</v>
      </c>
      <c r="K18" s="49">
        <v>10582</v>
      </c>
      <c r="L18" s="49">
        <v>10582</v>
      </c>
      <c r="M18" s="49">
        <v>10576</v>
      </c>
      <c r="N18" s="39">
        <f>SUM(B18:M18)</f>
        <v>84650</v>
      </c>
    </row>
    <row r="19" spans="1:14" ht="38.25">
      <c r="A19" s="24" t="s">
        <v>634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39">
        <f t="shared" si="2"/>
        <v>0</v>
      </c>
    </row>
    <row r="20" spans="1:14" ht="25.5">
      <c r="A20" s="24" t="s">
        <v>635</v>
      </c>
      <c r="B20" s="49">
        <v>12373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9">
        <f>SUM(B20:M20)</f>
        <v>12373</v>
      </c>
    </row>
    <row r="21" spans="1:14" ht="25.5">
      <c r="A21" s="124" t="s">
        <v>636</v>
      </c>
      <c r="B21" s="121">
        <f>B14+B16+B17+B18+B19+B20</f>
        <v>104108</v>
      </c>
      <c r="C21" s="121">
        <f aca="true" t="shared" si="3" ref="C21:M21">C14+C16+C17+C18+C19+C20</f>
        <v>91735</v>
      </c>
      <c r="D21" s="121">
        <f t="shared" si="3"/>
        <v>91735</v>
      </c>
      <c r="E21" s="121">
        <f t="shared" si="3"/>
        <v>91735</v>
      </c>
      <c r="F21" s="121">
        <f t="shared" si="3"/>
        <v>102317</v>
      </c>
      <c r="G21" s="121">
        <f t="shared" si="3"/>
        <v>102317</v>
      </c>
      <c r="H21" s="121">
        <f t="shared" si="3"/>
        <v>102317</v>
      </c>
      <c r="I21" s="121">
        <f t="shared" si="3"/>
        <v>102317</v>
      </c>
      <c r="J21" s="121">
        <f t="shared" si="3"/>
        <v>102317</v>
      </c>
      <c r="K21" s="121">
        <f t="shared" si="3"/>
        <v>102317</v>
      </c>
      <c r="L21" s="121">
        <f t="shared" si="3"/>
        <v>102317</v>
      </c>
      <c r="M21" s="121">
        <f t="shared" si="3"/>
        <v>102332</v>
      </c>
      <c r="N21" s="121">
        <f>N14+N16+N17+N18+N19+N20</f>
        <v>1197864</v>
      </c>
    </row>
    <row r="22" spans="1:14" ht="38.25">
      <c r="A22" s="319" t="s">
        <v>637</v>
      </c>
      <c r="B22" s="49">
        <f aca="true" t="shared" si="4" ref="B22:M22">B12-B21</f>
        <v>431949</v>
      </c>
      <c r="C22" s="49">
        <f t="shared" si="4"/>
        <v>87714</v>
      </c>
      <c r="D22" s="49">
        <f t="shared" si="4"/>
        <v>84134</v>
      </c>
      <c r="E22" s="49">
        <f t="shared" si="4"/>
        <v>84134</v>
      </c>
      <c r="F22" s="49">
        <f t="shared" si="4"/>
        <v>78210</v>
      </c>
      <c r="G22" s="49">
        <f t="shared" si="4"/>
        <v>73552</v>
      </c>
      <c r="H22" s="49">
        <f t="shared" si="4"/>
        <v>73898</v>
      </c>
      <c r="I22" s="49">
        <f t="shared" si="4"/>
        <v>73553</v>
      </c>
      <c r="J22" s="49">
        <f t="shared" si="4"/>
        <v>73553</v>
      </c>
      <c r="K22" s="49">
        <f t="shared" si="4"/>
        <v>73553</v>
      </c>
      <c r="L22" s="49">
        <f t="shared" si="4"/>
        <v>75155</v>
      </c>
      <c r="M22" s="49">
        <f t="shared" si="4"/>
        <v>74558</v>
      </c>
      <c r="N22" s="39"/>
    </row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&amp;L14. melléklet az 6/2019.(V.30.) rendelethez, ezer Ft&amp;R9. melléklet a17/2017.(XI.17.)  önk. rendelethez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46"/>
  <sheetViews>
    <sheetView view="pageLayout" zoomScaleNormal="115" workbookViewId="0" topLeftCell="G1">
      <selection activeCell="G45" sqref="G45"/>
    </sheetView>
  </sheetViews>
  <sheetFormatPr defaultColWidth="9.140625" defaultRowHeight="12.75"/>
  <cols>
    <col min="1" max="1" width="58.00390625" style="0" customWidth="1"/>
    <col min="3" max="5" width="11.8515625" style="0" customWidth="1"/>
  </cols>
  <sheetData>
    <row r="1" spans="1:6" ht="15.75">
      <c r="A1" s="572" t="s">
        <v>492</v>
      </c>
      <c r="B1" s="572"/>
      <c r="C1" s="572"/>
      <c r="D1" s="572"/>
      <c r="E1" s="572"/>
      <c r="F1" s="572"/>
    </row>
    <row r="2" spans="1:6" ht="15.75">
      <c r="A2" s="572" t="s">
        <v>686</v>
      </c>
      <c r="B2" s="572"/>
      <c r="C2" s="572"/>
      <c r="D2" s="572"/>
      <c r="E2" s="572"/>
      <c r="F2" s="572"/>
    </row>
    <row r="3" spans="1:6" ht="12.75">
      <c r="A3" s="573" t="s">
        <v>236</v>
      </c>
      <c r="B3" s="573"/>
      <c r="C3" s="573"/>
      <c r="D3" s="573"/>
      <c r="E3" s="573"/>
      <c r="F3" s="573"/>
    </row>
    <row r="4" spans="1:6" ht="12.75">
      <c r="A4" s="272" t="s">
        <v>95</v>
      </c>
      <c r="B4" s="273" t="s">
        <v>137</v>
      </c>
      <c r="C4" s="274">
        <v>2018</v>
      </c>
      <c r="D4" s="275">
        <v>2019</v>
      </c>
      <c r="E4" s="276">
        <v>2020</v>
      </c>
      <c r="F4" s="277">
        <v>2021</v>
      </c>
    </row>
    <row r="5" spans="1:6" ht="12.75">
      <c r="A5" s="272">
        <v>1</v>
      </c>
      <c r="B5" s="278">
        <v>2</v>
      </c>
      <c r="C5" s="272">
        <v>3</v>
      </c>
      <c r="D5" s="279">
        <v>4</v>
      </c>
      <c r="E5" s="279">
        <v>5</v>
      </c>
      <c r="F5" s="280"/>
    </row>
    <row r="6" spans="1:6" ht="12.75">
      <c r="A6" s="574" t="s">
        <v>493</v>
      </c>
      <c r="B6" s="575"/>
      <c r="C6" s="575"/>
      <c r="D6" s="575"/>
      <c r="E6" s="575"/>
      <c r="F6" s="575"/>
    </row>
    <row r="7" spans="1:6" ht="12.75">
      <c r="A7" s="281" t="s">
        <v>36</v>
      </c>
      <c r="B7" s="282">
        <v>1</v>
      </c>
      <c r="C7" s="283">
        <v>484519</v>
      </c>
      <c r="D7" s="284">
        <f aca="true" t="shared" si="0" ref="D7:F12">C7*1.05</f>
        <v>508744.95</v>
      </c>
      <c r="E7" s="284">
        <f t="shared" si="0"/>
        <v>534182.1975</v>
      </c>
      <c r="F7" s="284">
        <f t="shared" si="0"/>
        <v>560891.3073750001</v>
      </c>
    </row>
    <row r="8" spans="1:6" ht="12.75">
      <c r="A8" s="281" t="s">
        <v>42</v>
      </c>
      <c r="B8" s="282">
        <v>2</v>
      </c>
      <c r="C8" s="283">
        <v>196519</v>
      </c>
      <c r="D8" s="284">
        <f t="shared" si="0"/>
        <v>206344.95</v>
      </c>
      <c r="E8" s="284">
        <f t="shared" si="0"/>
        <v>216662.1975</v>
      </c>
      <c r="F8" s="284">
        <f t="shared" si="0"/>
        <v>227495.30737500003</v>
      </c>
    </row>
    <row r="9" spans="1:6" ht="12.75">
      <c r="A9" s="281" t="s">
        <v>44</v>
      </c>
      <c r="B9" s="282">
        <v>3</v>
      </c>
      <c r="C9" s="283">
        <v>58675</v>
      </c>
      <c r="D9" s="284">
        <f t="shared" si="0"/>
        <v>61608.75</v>
      </c>
      <c r="E9" s="284">
        <f t="shared" si="0"/>
        <v>64689.1875</v>
      </c>
      <c r="F9" s="284">
        <f t="shared" si="0"/>
        <v>67923.646875</v>
      </c>
    </row>
    <row r="10" spans="1:6" ht="12.75">
      <c r="A10" s="281" t="s">
        <v>50</v>
      </c>
      <c r="B10" s="282">
        <v>4</v>
      </c>
      <c r="C10" s="283">
        <v>1573</v>
      </c>
      <c r="D10" s="284">
        <f t="shared" si="0"/>
        <v>1651.65</v>
      </c>
      <c r="E10" s="284">
        <f t="shared" si="0"/>
        <v>1734.2325</v>
      </c>
      <c r="F10" s="284">
        <f t="shared" si="0"/>
        <v>1820.9441250000002</v>
      </c>
    </row>
    <row r="11" spans="1:6" ht="25.5">
      <c r="A11" s="281" t="s">
        <v>494</v>
      </c>
      <c r="B11" s="282">
        <v>5</v>
      </c>
      <c r="C11" s="283">
        <v>354877</v>
      </c>
      <c r="D11" s="284">
        <f t="shared" si="0"/>
        <v>372620.85000000003</v>
      </c>
      <c r="E11" s="284">
        <f t="shared" si="0"/>
        <v>391251.8925000001</v>
      </c>
      <c r="F11" s="284">
        <f t="shared" si="0"/>
        <v>410814.4871250001</v>
      </c>
    </row>
    <row r="12" spans="1:6" ht="12.75">
      <c r="A12" s="281" t="s">
        <v>495</v>
      </c>
      <c r="B12" s="282"/>
      <c r="C12" s="283">
        <v>11247</v>
      </c>
      <c r="D12" s="284">
        <f t="shared" si="0"/>
        <v>11809.35</v>
      </c>
      <c r="E12" s="284">
        <f t="shared" si="0"/>
        <v>12399.817500000001</v>
      </c>
      <c r="F12" s="284">
        <f t="shared" si="0"/>
        <v>13019.808375000002</v>
      </c>
    </row>
    <row r="13" spans="1:6" ht="12.75">
      <c r="A13" s="285" t="s">
        <v>496</v>
      </c>
      <c r="B13" s="286">
        <v>6</v>
      </c>
      <c r="C13" s="287">
        <f>SUM(C7:C12)</f>
        <v>1107410</v>
      </c>
      <c r="D13" s="288">
        <f>SUM(D7:D12)</f>
        <v>1162780.5000000002</v>
      </c>
      <c r="E13" s="289">
        <f>SUM(E7:E12)</f>
        <v>1220919.525</v>
      </c>
      <c r="F13" s="289">
        <f>SUM(F7:F12)</f>
        <v>1281965.5012500002</v>
      </c>
    </row>
    <row r="14" spans="1:6" ht="12.75">
      <c r="A14" s="281" t="s">
        <v>3</v>
      </c>
      <c r="B14" s="282">
        <v>7</v>
      </c>
      <c r="C14" s="283">
        <v>219143</v>
      </c>
      <c r="D14" s="284">
        <f>C14*1.0505</f>
        <v>230209.72149999999</v>
      </c>
      <c r="E14" s="284">
        <f>D14*1.0505</f>
        <v>241835.31243574998</v>
      </c>
      <c r="F14" s="284">
        <f>E14*1.0505</f>
        <v>254047.99571375534</v>
      </c>
    </row>
    <row r="15" spans="1:6" ht="12.75">
      <c r="A15" s="281" t="s">
        <v>73</v>
      </c>
      <c r="B15" s="282">
        <v>8</v>
      </c>
      <c r="C15" s="283">
        <v>41705</v>
      </c>
      <c r="D15" s="284">
        <f aca="true" t="shared" si="1" ref="D15:F22">C15*1.0505</f>
        <v>43811.1025</v>
      </c>
      <c r="E15" s="284">
        <f t="shared" si="1"/>
        <v>46023.56317625</v>
      </c>
      <c r="F15" s="284">
        <f t="shared" si="1"/>
        <v>48347.75311665062</v>
      </c>
    </row>
    <row r="16" spans="1:6" ht="12.75">
      <c r="A16" s="281" t="s">
        <v>0</v>
      </c>
      <c r="B16" s="282">
        <v>9</v>
      </c>
      <c r="C16" s="283">
        <v>275254</v>
      </c>
      <c r="D16" s="284">
        <f t="shared" si="1"/>
        <v>289154.327</v>
      </c>
      <c r="E16" s="284">
        <f t="shared" si="1"/>
        <v>303756.6205135</v>
      </c>
      <c r="F16" s="284">
        <f t="shared" si="1"/>
        <v>319096.32984943176</v>
      </c>
    </row>
    <row r="17" spans="1:6" ht="12.75">
      <c r="A17" s="281" t="s">
        <v>81</v>
      </c>
      <c r="B17" s="282">
        <v>10</v>
      </c>
      <c r="C17" s="283">
        <v>11873</v>
      </c>
      <c r="D17" s="284">
        <f t="shared" si="1"/>
        <v>12472.5865</v>
      </c>
      <c r="E17" s="284">
        <f t="shared" si="1"/>
        <v>13102.45211825</v>
      </c>
      <c r="F17" s="284">
        <f t="shared" si="1"/>
        <v>13764.125950221623</v>
      </c>
    </row>
    <row r="18" spans="1:6" ht="12.75">
      <c r="A18" s="281" t="s">
        <v>82</v>
      </c>
      <c r="B18" s="282">
        <v>11</v>
      </c>
      <c r="C18" s="283">
        <f>SUM(C19:C22)</f>
        <v>289038</v>
      </c>
      <c r="D18" s="284">
        <f t="shared" si="1"/>
        <v>303634.419</v>
      </c>
      <c r="E18" s="284">
        <f t="shared" si="1"/>
        <v>318967.9571595</v>
      </c>
      <c r="F18" s="284">
        <f t="shared" si="1"/>
        <v>335075.8389960547</v>
      </c>
    </row>
    <row r="19" spans="1:6" ht="25.5">
      <c r="A19" s="281" t="s">
        <v>83</v>
      </c>
      <c r="B19" s="282">
        <v>12</v>
      </c>
      <c r="C19" s="283">
        <f>156083+3069+8473</f>
        <v>167625</v>
      </c>
      <c r="D19" s="284">
        <f t="shared" si="1"/>
        <v>176090.0625</v>
      </c>
      <c r="E19" s="284">
        <f t="shared" si="1"/>
        <v>184982.61065625</v>
      </c>
      <c r="F19" s="284">
        <f t="shared" si="1"/>
        <v>194324.23249439063</v>
      </c>
    </row>
    <row r="20" spans="1:8" ht="12.75">
      <c r="A20" s="281" t="s">
        <v>85</v>
      </c>
      <c r="B20" s="282">
        <v>13</v>
      </c>
      <c r="C20" s="283">
        <v>105999</v>
      </c>
      <c r="D20" s="284">
        <f t="shared" si="1"/>
        <v>111351.9495</v>
      </c>
      <c r="E20" s="284">
        <f t="shared" si="1"/>
        <v>116975.22294975001</v>
      </c>
      <c r="F20" s="284">
        <f t="shared" si="1"/>
        <v>122882.47170871239</v>
      </c>
      <c r="H20" s="348"/>
    </row>
    <row r="21" spans="1:6" ht="12.75">
      <c r="A21" s="281" t="s">
        <v>497</v>
      </c>
      <c r="B21" s="282">
        <v>14</v>
      </c>
      <c r="C21" s="283">
        <v>3041</v>
      </c>
      <c r="D21" s="284">
        <f t="shared" si="1"/>
        <v>3194.5705</v>
      </c>
      <c r="E21" s="284">
        <f t="shared" si="1"/>
        <v>3355.8963102499997</v>
      </c>
      <c r="F21" s="284">
        <f t="shared" si="1"/>
        <v>3525.3690739176245</v>
      </c>
    </row>
    <row r="22" spans="1:6" ht="12.75">
      <c r="A22" s="281" t="s">
        <v>498</v>
      </c>
      <c r="B22" s="282"/>
      <c r="C22" s="283">
        <v>12373</v>
      </c>
      <c r="D22" s="284">
        <f t="shared" si="1"/>
        <v>12997.8365</v>
      </c>
      <c r="E22" s="284">
        <f t="shared" si="1"/>
        <v>13654.22724325</v>
      </c>
      <c r="F22" s="284">
        <f t="shared" si="1"/>
        <v>14343.765719034125</v>
      </c>
    </row>
    <row r="23" spans="1:6" ht="12.75">
      <c r="A23" s="285" t="s">
        <v>499</v>
      </c>
      <c r="B23" s="286">
        <v>15</v>
      </c>
      <c r="C23" s="287">
        <f>C14+C15+C16+C17+C18</f>
        <v>837013</v>
      </c>
      <c r="D23" s="287">
        <f>D14+D15+D16+D17+D18</f>
        <v>879282.1564999999</v>
      </c>
      <c r="E23" s="289">
        <f>SUM(E14:E18)</f>
        <v>923685.9054032499</v>
      </c>
      <c r="F23" s="289">
        <f>SUM(F14:F18)</f>
        <v>970332.0436261141</v>
      </c>
    </row>
    <row r="24" spans="1:6" ht="12.75">
      <c r="A24" s="574" t="s">
        <v>500</v>
      </c>
      <c r="B24" s="575"/>
      <c r="C24" s="575"/>
      <c r="D24" s="575"/>
      <c r="E24" s="575"/>
      <c r="F24" s="575"/>
    </row>
    <row r="25" spans="1:6" ht="12.75">
      <c r="A25" s="281" t="s">
        <v>37</v>
      </c>
      <c r="B25" s="290" t="s">
        <v>272</v>
      </c>
      <c r="C25" s="291">
        <v>1314653</v>
      </c>
      <c r="D25" s="280">
        <f aca="true" t="shared" si="2" ref="D25:F29">C25*1.05</f>
        <v>1380385.6500000001</v>
      </c>
      <c r="E25" s="280">
        <f t="shared" si="2"/>
        <v>1449404.9325</v>
      </c>
      <c r="F25" s="280">
        <f t="shared" si="2"/>
        <v>1521875.1791250003</v>
      </c>
    </row>
    <row r="26" spans="1:6" ht="12.75">
      <c r="A26" s="281" t="s">
        <v>501</v>
      </c>
      <c r="B26" s="290" t="s">
        <v>391</v>
      </c>
      <c r="C26" s="292">
        <v>1584</v>
      </c>
      <c r="D26" s="280">
        <f t="shared" si="2"/>
        <v>1663.2</v>
      </c>
      <c r="E26" s="280">
        <f t="shared" si="2"/>
        <v>1746.3600000000001</v>
      </c>
      <c r="F26" s="280">
        <f t="shared" si="2"/>
        <v>1833.678</v>
      </c>
    </row>
    <row r="27" spans="1:6" ht="12.75">
      <c r="A27" s="281" t="s">
        <v>54</v>
      </c>
      <c r="B27" s="290" t="s">
        <v>412</v>
      </c>
      <c r="C27" s="292">
        <v>14046</v>
      </c>
      <c r="D27" s="280">
        <f t="shared" si="2"/>
        <v>14748.300000000001</v>
      </c>
      <c r="E27" s="280">
        <f t="shared" si="2"/>
        <v>15485.715000000002</v>
      </c>
      <c r="F27" s="280">
        <f t="shared" si="2"/>
        <v>16260.000750000003</v>
      </c>
    </row>
    <row r="28" spans="1:6" ht="12.75">
      <c r="A28" s="281" t="s">
        <v>60</v>
      </c>
      <c r="B28" s="290" t="s">
        <v>414</v>
      </c>
      <c r="C28" s="292"/>
      <c r="D28" s="280">
        <f t="shared" si="2"/>
        <v>0</v>
      </c>
      <c r="E28" s="280">
        <f t="shared" si="2"/>
        <v>0</v>
      </c>
      <c r="F28" s="280">
        <f t="shared" si="2"/>
        <v>0</v>
      </c>
    </row>
    <row r="29" spans="1:6" ht="12.75">
      <c r="A29" s="281" t="s">
        <v>502</v>
      </c>
      <c r="B29" s="290"/>
      <c r="C29" s="292"/>
      <c r="D29" s="280">
        <f t="shared" si="2"/>
        <v>0</v>
      </c>
      <c r="E29" s="280">
        <f t="shared" si="2"/>
        <v>0</v>
      </c>
      <c r="F29" s="280">
        <f t="shared" si="2"/>
        <v>0</v>
      </c>
    </row>
    <row r="30" spans="1:6" ht="12.75">
      <c r="A30" s="285" t="s">
        <v>503</v>
      </c>
      <c r="B30" s="290" t="s">
        <v>504</v>
      </c>
      <c r="C30" s="293">
        <f>SUM(C25:C29)</f>
        <v>1330283</v>
      </c>
      <c r="D30" s="293">
        <f>SUM(D25:D29)</f>
        <v>1396797.1500000001</v>
      </c>
      <c r="E30" s="293">
        <f>SUM(E25:E29)</f>
        <v>1466637.0075000003</v>
      </c>
      <c r="F30" s="293">
        <f>SUM(F25:F29)</f>
        <v>1539968.8578750002</v>
      </c>
    </row>
    <row r="31" spans="1:6" ht="12.75">
      <c r="A31" s="281" t="s">
        <v>505</v>
      </c>
      <c r="B31" s="290" t="s">
        <v>274</v>
      </c>
      <c r="C31" s="292">
        <v>84650</v>
      </c>
      <c r="D31" s="280">
        <f aca="true" t="shared" si="3" ref="D31:F35">C31*1.05</f>
        <v>88882.5</v>
      </c>
      <c r="E31" s="280">
        <f t="shared" si="3"/>
        <v>93326.625</v>
      </c>
      <c r="F31" s="280">
        <f t="shared" si="3"/>
        <v>97992.95625</v>
      </c>
    </row>
    <row r="32" spans="1:6" ht="12.75">
      <c r="A32" s="281" t="s">
        <v>506</v>
      </c>
      <c r="B32" s="290" t="s">
        <v>417</v>
      </c>
      <c r="C32" s="292">
        <v>276201</v>
      </c>
      <c r="D32" s="280">
        <f t="shared" si="3"/>
        <v>290011.05</v>
      </c>
      <c r="E32" s="280">
        <f t="shared" si="3"/>
        <v>304511.6025</v>
      </c>
      <c r="F32" s="280">
        <f t="shared" si="3"/>
        <v>319737.182625</v>
      </c>
    </row>
    <row r="33" spans="1:6" ht="12.75">
      <c r="A33" s="281" t="s">
        <v>90</v>
      </c>
      <c r="B33" s="290" t="s">
        <v>507</v>
      </c>
      <c r="C33" s="292"/>
      <c r="D33" s="280">
        <f t="shared" si="3"/>
        <v>0</v>
      </c>
      <c r="E33" s="280">
        <f t="shared" si="3"/>
        <v>0</v>
      </c>
      <c r="F33" s="280">
        <f t="shared" si="3"/>
        <v>0</v>
      </c>
    </row>
    <row r="34" spans="1:6" ht="25.5">
      <c r="A34" s="281" t="s">
        <v>508</v>
      </c>
      <c r="B34" s="290" t="s">
        <v>419</v>
      </c>
      <c r="C34" s="292"/>
      <c r="D34" s="280">
        <f t="shared" si="3"/>
        <v>0</v>
      </c>
      <c r="E34" s="280">
        <f t="shared" si="3"/>
        <v>0</v>
      </c>
      <c r="F34" s="280">
        <f t="shared" si="3"/>
        <v>0</v>
      </c>
    </row>
    <row r="35" spans="1:6" ht="25.5">
      <c r="A35" s="281" t="s">
        <v>91</v>
      </c>
      <c r="B35" s="290" t="s">
        <v>421</v>
      </c>
      <c r="C35" s="292"/>
      <c r="D35" s="280">
        <f t="shared" si="3"/>
        <v>0</v>
      </c>
      <c r="E35" s="280">
        <f t="shared" si="3"/>
        <v>0</v>
      </c>
      <c r="F35" s="280">
        <f t="shared" si="3"/>
        <v>0</v>
      </c>
    </row>
    <row r="36" spans="1:6" ht="12.75">
      <c r="A36" s="281"/>
      <c r="B36" s="290" t="s">
        <v>423</v>
      </c>
      <c r="C36" s="292"/>
      <c r="D36" s="280"/>
      <c r="E36" s="280"/>
      <c r="F36" s="280"/>
    </row>
    <row r="37" spans="1:6" ht="12.75">
      <c r="A37" s="281" t="s">
        <v>509</v>
      </c>
      <c r="B37" s="290" t="s">
        <v>510</v>
      </c>
      <c r="C37" s="292"/>
      <c r="D37" s="280"/>
      <c r="E37" s="280"/>
      <c r="F37" s="280"/>
    </row>
    <row r="38" spans="1:6" ht="12.75">
      <c r="A38" s="281" t="s">
        <v>511</v>
      </c>
      <c r="B38" s="290" t="s">
        <v>276</v>
      </c>
      <c r="C38" s="292"/>
      <c r="D38" s="280"/>
      <c r="E38" s="280"/>
      <c r="F38" s="280"/>
    </row>
    <row r="39" spans="1:6" ht="12.75">
      <c r="A39" s="281" t="s">
        <v>502</v>
      </c>
      <c r="B39" s="290" t="s">
        <v>278</v>
      </c>
      <c r="C39" s="292"/>
      <c r="D39" s="280">
        <f>C39*1.05</f>
        <v>0</v>
      </c>
      <c r="E39" s="280">
        <f>D39*1.05</f>
        <v>0</v>
      </c>
      <c r="F39" s="280">
        <f>E39*1.05</f>
        <v>0</v>
      </c>
    </row>
    <row r="40" spans="1:6" ht="12.75">
      <c r="A40" s="285" t="s">
        <v>512</v>
      </c>
      <c r="B40" s="290" t="s">
        <v>513</v>
      </c>
      <c r="C40" s="293">
        <f>C31+C32+C33+C37+C39+C36</f>
        <v>360851</v>
      </c>
      <c r="D40" s="293">
        <f>D31+D32+D33+D37+D39+D36</f>
        <v>378893.55</v>
      </c>
      <c r="E40" s="293">
        <f>E31+E32+E33+E37+E39+E36</f>
        <v>397838.2275</v>
      </c>
      <c r="F40" s="293">
        <f>F31+F32+F33+F37+F39+F36</f>
        <v>417730.138875</v>
      </c>
    </row>
    <row r="41" spans="1:6" ht="12.75">
      <c r="A41" s="285" t="s">
        <v>514</v>
      </c>
      <c r="B41" s="290" t="s">
        <v>515</v>
      </c>
      <c r="C41" s="294">
        <f>C13+C30</f>
        <v>2437693</v>
      </c>
      <c r="D41" s="294">
        <f>D13+D30</f>
        <v>2559577.6500000004</v>
      </c>
      <c r="E41" s="294">
        <f>E13+E30</f>
        <v>2687556.5325</v>
      </c>
      <c r="F41" s="294">
        <f>F13+F30</f>
        <v>2821934.3591250004</v>
      </c>
    </row>
    <row r="42" spans="1:6" ht="12.75">
      <c r="A42" s="285" t="s">
        <v>516</v>
      </c>
      <c r="B42" s="290" t="s">
        <v>280</v>
      </c>
      <c r="C42" s="294">
        <f>C23+C40</f>
        <v>1197864</v>
      </c>
      <c r="D42" s="294">
        <f>D23+D40</f>
        <v>1258175.7064999999</v>
      </c>
      <c r="E42" s="294">
        <f>E23+E40</f>
        <v>1321524.13290325</v>
      </c>
      <c r="F42" s="294">
        <f>F23+F40</f>
        <v>1388062.1825011142</v>
      </c>
    </row>
    <row r="46" ht="12.75">
      <c r="C46" s="4"/>
    </row>
  </sheetData>
  <sheetProtection/>
  <mergeCells count="5">
    <mergeCell ref="A1:F1"/>
    <mergeCell ref="A2:F2"/>
    <mergeCell ref="A3:F3"/>
    <mergeCell ref="A6:F6"/>
    <mergeCell ref="A24:F24"/>
  </mergeCells>
  <printOptions/>
  <pageMargins left="0.7" right="0.7" top="0.75" bottom="0.75" header="0.3" footer="0.3"/>
  <pageSetup horizontalDpi="600" verticalDpi="600" orientation="portrait" paperSize="9" scale="79" r:id="rId1"/>
  <headerFooter>
    <oddHeader>&amp;L15. melléklet a 6/2019.(V.30.) önk. 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"/>
    </sheetView>
  </sheetViews>
  <sheetFormatPr defaultColWidth="8.8515625" defaultRowHeight="12.75"/>
  <cols>
    <col min="1" max="16384" width="8.8515625" style="177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36353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76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24.7109375" style="0" customWidth="1"/>
    <col min="4" max="4" width="18.421875" style="0" customWidth="1"/>
    <col min="5" max="5" width="24.7109375" style="0" customWidth="1"/>
  </cols>
  <sheetData>
    <row r="1" spans="1:5" ht="12.75" customHeight="1">
      <c r="A1" s="576" t="s">
        <v>251</v>
      </c>
      <c r="B1" s="577"/>
      <c r="C1" s="577"/>
      <c r="D1" s="577"/>
      <c r="E1" s="578"/>
    </row>
    <row r="2" spans="1:5" ht="30">
      <c r="A2" s="247" t="s">
        <v>252</v>
      </c>
      <c r="B2" s="247" t="s">
        <v>95</v>
      </c>
      <c r="C2" s="247" t="s">
        <v>253</v>
      </c>
      <c r="D2" s="247" t="s">
        <v>254</v>
      </c>
      <c r="E2" s="247" t="s">
        <v>255</v>
      </c>
    </row>
    <row r="3" spans="1:5" ht="15">
      <c r="A3" s="247">
        <v>1</v>
      </c>
      <c r="B3" s="247">
        <v>2</v>
      </c>
      <c r="C3" s="247">
        <v>3</v>
      </c>
      <c r="D3" s="247">
        <v>4</v>
      </c>
      <c r="E3" s="247">
        <v>5</v>
      </c>
    </row>
    <row r="4" spans="1:5" ht="12.75">
      <c r="A4" s="248" t="s">
        <v>256</v>
      </c>
      <c r="B4" s="249" t="s">
        <v>257</v>
      </c>
      <c r="C4" s="250">
        <v>4467074</v>
      </c>
      <c r="D4" s="250">
        <v>0</v>
      </c>
      <c r="E4" s="250">
        <v>633416</v>
      </c>
    </row>
    <row r="5" spans="1:5" ht="12.75">
      <c r="A5" s="251" t="s">
        <v>258</v>
      </c>
      <c r="B5" s="252" t="s">
        <v>259</v>
      </c>
      <c r="C5" s="253">
        <v>4467074</v>
      </c>
      <c r="D5" s="253">
        <v>0</v>
      </c>
      <c r="E5" s="253">
        <v>633416</v>
      </c>
    </row>
    <row r="6" spans="1:5" ht="25.5">
      <c r="A6" s="248" t="s">
        <v>260</v>
      </c>
      <c r="B6" s="249" t="s">
        <v>261</v>
      </c>
      <c r="C6" s="250">
        <v>6281458600</v>
      </c>
      <c r="D6" s="250">
        <v>0</v>
      </c>
      <c r="E6" s="250">
        <v>6375081391</v>
      </c>
    </row>
    <row r="7" spans="1:5" ht="25.5">
      <c r="A7" s="248" t="s">
        <v>262</v>
      </c>
      <c r="B7" s="249" t="s">
        <v>263</v>
      </c>
      <c r="C7" s="250">
        <v>276588427</v>
      </c>
      <c r="D7" s="250">
        <v>0</v>
      </c>
      <c r="E7" s="250">
        <v>263693649</v>
      </c>
    </row>
    <row r="8" spans="1:5" ht="12.75">
      <c r="A8" s="248" t="s">
        <v>264</v>
      </c>
      <c r="B8" s="249" t="s">
        <v>265</v>
      </c>
      <c r="C8" s="250">
        <v>12806972</v>
      </c>
      <c r="D8" s="250">
        <v>0</v>
      </c>
      <c r="E8" s="250">
        <v>78323967</v>
      </c>
    </row>
    <row r="9" spans="1:5" ht="12.75">
      <c r="A9" s="248" t="s">
        <v>656</v>
      </c>
      <c r="B9" s="249" t="s">
        <v>658</v>
      </c>
      <c r="C9" s="250">
        <v>0</v>
      </c>
      <c r="D9" s="250">
        <v>0</v>
      </c>
      <c r="E9" s="250">
        <v>0</v>
      </c>
    </row>
    <row r="10" spans="1:5" ht="12.75">
      <c r="A10" s="251" t="s">
        <v>266</v>
      </c>
      <c r="B10" s="252" t="s">
        <v>267</v>
      </c>
      <c r="C10" s="253">
        <v>6570853999</v>
      </c>
      <c r="D10" s="253">
        <v>0</v>
      </c>
      <c r="E10" s="253">
        <v>6717099007</v>
      </c>
    </row>
    <row r="11" spans="1:5" ht="25.5">
      <c r="A11" s="248" t="s">
        <v>268</v>
      </c>
      <c r="B11" s="249" t="s">
        <v>269</v>
      </c>
      <c r="C11" s="250">
        <v>22643721</v>
      </c>
      <c r="D11" s="250">
        <v>0</v>
      </c>
      <c r="E11" s="250">
        <v>29899971</v>
      </c>
    </row>
    <row r="12" spans="1:5" ht="25.5">
      <c r="A12" s="248" t="s">
        <v>270</v>
      </c>
      <c r="B12" s="249" t="s">
        <v>271</v>
      </c>
      <c r="C12" s="250">
        <v>13196885</v>
      </c>
      <c r="D12" s="250">
        <v>0</v>
      </c>
      <c r="E12" s="250">
        <v>20453135</v>
      </c>
    </row>
    <row r="13" spans="1:5" ht="12.75">
      <c r="A13" s="248" t="s">
        <v>272</v>
      </c>
      <c r="B13" s="249" t="s">
        <v>273</v>
      </c>
      <c r="C13" s="250">
        <v>9446836</v>
      </c>
      <c r="D13" s="250">
        <v>0</v>
      </c>
      <c r="E13" s="250">
        <v>9446836</v>
      </c>
    </row>
    <row r="14" spans="1:5" ht="25.5">
      <c r="A14" s="251" t="s">
        <v>274</v>
      </c>
      <c r="B14" s="252" t="s">
        <v>275</v>
      </c>
      <c r="C14" s="253">
        <v>22643721</v>
      </c>
      <c r="D14" s="253">
        <v>0</v>
      </c>
      <c r="E14" s="253">
        <v>29899971</v>
      </c>
    </row>
    <row r="15" spans="1:5" ht="38.25">
      <c r="A15" s="251" t="s">
        <v>276</v>
      </c>
      <c r="B15" s="252" t="s">
        <v>277</v>
      </c>
      <c r="C15" s="253">
        <v>6597964794</v>
      </c>
      <c r="D15" s="253">
        <v>0</v>
      </c>
      <c r="E15" s="253">
        <v>6747632394</v>
      </c>
    </row>
    <row r="16" spans="1:5" ht="12.75">
      <c r="A16" s="248" t="s">
        <v>278</v>
      </c>
      <c r="B16" s="249" t="s">
        <v>279</v>
      </c>
      <c r="C16" s="250">
        <v>5246761</v>
      </c>
      <c r="D16" s="250">
        <v>0</v>
      </c>
      <c r="E16" s="250">
        <v>3683686</v>
      </c>
    </row>
    <row r="17" spans="1:5" ht="12.75">
      <c r="A17" s="251" t="s">
        <v>281</v>
      </c>
      <c r="B17" s="252" t="s">
        <v>282</v>
      </c>
      <c r="C17" s="253">
        <v>5246761</v>
      </c>
      <c r="D17" s="253">
        <v>0</v>
      </c>
      <c r="E17" s="253">
        <v>3683686</v>
      </c>
    </row>
    <row r="18" spans="1:5" ht="25.5">
      <c r="A18" s="251" t="s">
        <v>283</v>
      </c>
      <c r="B18" s="252" t="s">
        <v>284</v>
      </c>
      <c r="C18" s="253">
        <v>5246761</v>
      </c>
      <c r="D18" s="253">
        <v>0</v>
      </c>
      <c r="E18" s="253">
        <v>3683686</v>
      </c>
    </row>
    <row r="19" spans="1:5" ht="12.75">
      <c r="A19" s="248" t="s">
        <v>285</v>
      </c>
      <c r="B19" s="249" t="s">
        <v>286</v>
      </c>
      <c r="C19" s="250">
        <v>838020</v>
      </c>
      <c r="D19" s="250">
        <v>0</v>
      </c>
      <c r="E19" s="250">
        <v>514595</v>
      </c>
    </row>
    <row r="20" spans="1:5" ht="25.5">
      <c r="A20" s="251" t="s">
        <v>287</v>
      </c>
      <c r="B20" s="252" t="s">
        <v>288</v>
      </c>
      <c r="C20" s="253">
        <v>838020</v>
      </c>
      <c r="D20" s="253">
        <v>0</v>
      </c>
      <c r="E20" s="253">
        <v>514595</v>
      </c>
    </row>
    <row r="21" spans="1:5" ht="12.75">
      <c r="A21" s="248" t="s">
        <v>289</v>
      </c>
      <c r="B21" s="249" t="s">
        <v>290</v>
      </c>
      <c r="C21" s="250">
        <v>384211073</v>
      </c>
      <c r="D21" s="250">
        <v>0</v>
      </c>
      <c r="E21" s="250">
        <v>219656099</v>
      </c>
    </row>
    <row r="22" spans="1:5" ht="12.75">
      <c r="A22" s="248" t="s">
        <v>659</v>
      </c>
      <c r="B22" s="249" t="s">
        <v>660</v>
      </c>
      <c r="C22" s="250">
        <v>0</v>
      </c>
      <c r="D22" s="250">
        <v>0</v>
      </c>
      <c r="E22" s="250">
        <v>1094048923</v>
      </c>
    </row>
    <row r="23" spans="1:5" ht="12.75">
      <c r="A23" s="251" t="s">
        <v>291</v>
      </c>
      <c r="B23" s="252" t="s">
        <v>292</v>
      </c>
      <c r="C23" s="253">
        <v>384211073</v>
      </c>
      <c r="D23" s="253">
        <v>0</v>
      </c>
      <c r="E23" s="253">
        <v>1313705022</v>
      </c>
    </row>
    <row r="24" spans="1:5" ht="12.75">
      <c r="A24" s="248" t="s">
        <v>293</v>
      </c>
      <c r="B24" s="249" t="s">
        <v>294</v>
      </c>
      <c r="C24" s="250">
        <v>4032</v>
      </c>
      <c r="D24" s="250">
        <v>0</v>
      </c>
      <c r="E24" s="250">
        <v>0</v>
      </c>
    </row>
    <row r="25" spans="1:5" ht="12.75">
      <c r="A25" s="251" t="s">
        <v>295</v>
      </c>
      <c r="B25" s="252" t="s">
        <v>296</v>
      </c>
      <c r="C25" s="253">
        <v>4032</v>
      </c>
      <c r="D25" s="253">
        <v>0</v>
      </c>
      <c r="E25" s="253">
        <v>0</v>
      </c>
    </row>
    <row r="26" spans="1:5" ht="12.75">
      <c r="A26" s="251" t="s">
        <v>297</v>
      </c>
      <c r="B26" s="252" t="s">
        <v>298</v>
      </c>
      <c r="C26" s="253">
        <v>385053125</v>
      </c>
      <c r="D26" s="253">
        <v>0</v>
      </c>
      <c r="E26" s="253">
        <v>1314219617</v>
      </c>
    </row>
    <row r="27" spans="1:5" ht="38.25">
      <c r="A27" s="248" t="s">
        <v>299</v>
      </c>
      <c r="B27" s="249" t="s">
        <v>300</v>
      </c>
      <c r="C27" s="250">
        <v>25436203</v>
      </c>
      <c r="D27" s="250">
        <v>0</v>
      </c>
      <c r="E27" s="250">
        <v>115306989</v>
      </c>
    </row>
    <row r="28" spans="1:5" ht="25.5">
      <c r="A28" s="248" t="s">
        <v>301</v>
      </c>
      <c r="B28" s="249" t="s">
        <v>302</v>
      </c>
      <c r="C28" s="250">
        <v>6764176</v>
      </c>
      <c r="D28" s="250">
        <v>0</v>
      </c>
      <c r="E28" s="250">
        <v>11256970</v>
      </c>
    </row>
    <row r="29" spans="1:5" ht="25.5">
      <c r="A29" s="248" t="s">
        <v>303</v>
      </c>
      <c r="B29" s="249" t="s">
        <v>304</v>
      </c>
      <c r="C29" s="250">
        <v>14109347</v>
      </c>
      <c r="D29" s="250">
        <v>0</v>
      </c>
      <c r="E29" s="250">
        <v>95836419</v>
      </c>
    </row>
    <row r="30" spans="1:5" ht="25.5">
      <c r="A30" s="248" t="s">
        <v>305</v>
      </c>
      <c r="B30" s="249" t="s">
        <v>306</v>
      </c>
      <c r="C30" s="250">
        <v>4562680</v>
      </c>
      <c r="D30" s="250">
        <v>0</v>
      </c>
      <c r="E30" s="250">
        <v>8213600</v>
      </c>
    </row>
    <row r="31" spans="1:5" ht="38.25">
      <c r="A31" s="248" t="s">
        <v>307</v>
      </c>
      <c r="B31" s="249" t="s">
        <v>308</v>
      </c>
      <c r="C31" s="250">
        <v>31599462</v>
      </c>
      <c r="D31" s="250">
        <v>0</v>
      </c>
      <c r="E31" s="250">
        <v>12953584</v>
      </c>
    </row>
    <row r="32" spans="1:5" ht="51">
      <c r="A32" s="248" t="s">
        <v>309</v>
      </c>
      <c r="B32" s="249" t="s">
        <v>310</v>
      </c>
      <c r="C32" s="250">
        <v>25230719</v>
      </c>
      <c r="D32" s="250">
        <v>0</v>
      </c>
      <c r="E32" s="250">
        <v>1588050</v>
      </c>
    </row>
    <row r="33" spans="1:5" ht="25.5">
      <c r="A33" s="248" t="s">
        <v>311</v>
      </c>
      <c r="B33" s="249" t="s">
        <v>312</v>
      </c>
      <c r="C33" s="250">
        <v>2458182</v>
      </c>
      <c r="D33" s="250">
        <v>0</v>
      </c>
      <c r="E33" s="250">
        <v>1540937</v>
      </c>
    </row>
    <row r="34" spans="1:5" ht="38.25">
      <c r="A34" s="248" t="s">
        <v>313</v>
      </c>
      <c r="B34" s="249" t="s">
        <v>314</v>
      </c>
      <c r="C34" s="250">
        <v>3910561</v>
      </c>
      <c r="D34" s="250">
        <v>0</v>
      </c>
      <c r="E34" s="250">
        <v>663688</v>
      </c>
    </row>
    <row r="35" spans="1:5" ht="25.5">
      <c r="A35" s="248" t="s">
        <v>661</v>
      </c>
      <c r="B35" s="249" t="s">
        <v>662</v>
      </c>
      <c r="C35" s="250">
        <v>0</v>
      </c>
      <c r="D35" s="250">
        <v>0</v>
      </c>
      <c r="E35" s="250">
        <v>9160909</v>
      </c>
    </row>
    <row r="36" spans="1:5" ht="38.25">
      <c r="A36" s="248" t="s">
        <v>315</v>
      </c>
      <c r="B36" s="249" t="s">
        <v>316</v>
      </c>
      <c r="C36" s="250">
        <v>578736</v>
      </c>
      <c r="D36" s="250">
        <v>0</v>
      </c>
      <c r="E36" s="250">
        <v>578736</v>
      </c>
    </row>
    <row r="37" spans="1:5" ht="51">
      <c r="A37" s="248" t="s">
        <v>317</v>
      </c>
      <c r="B37" s="249" t="s">
        <v>318</v>
      </c>
      <c r="C37" s="250">
        <v>578736</v>
      </c>
      <c r="D37" s="250">
        <v>0</v>
      </c>
      <c r="E37" s="250">
        <v>578736</v>
      </c>
    </row>
    <row r="38" spans="1:5" ht="25.5">
      <c r="A38" s="251" t="s">
        <v>319</v>
      </c>
      <c r="B38" s="252" t="s">
        <v>320</v>
      </c>
      <c r="C38" s="253">
        <v>57614401</v>
      </c>
      <c r="D38" s="253">
        <v>0</v>
      </c>
      <c r="E38" s="253">
        <v>128839309</v>
      </c>
    </row>
    <row r="39" spans="1:5" ht="38.25">
      <c r="A39" s="248" t="s">
        <v>321</v>
      </c>
      <c r="B39" s="249" t="s">
        <v>322</v>
      </c>
      <c r="C39" s="250">
        <v>0</v>
      </c>
      <c r="D39" s="250">
        <v>0</v>
      </c>
      <c r="E39" s="250">
        <v>3040680</v>
      </c>
    </row>
    <row r="40" spans="1:5" ht="51">
      <c r="A40" s="248" t="s">
        <v>323</v>
      </c>
      <c r="B40" s="249" t="s">
        <v>324</v>
      </c>
      <c r="C40" s="250"/>
      <c r="D40" s="250">
        <v>0</v>
      </c>
      <c r="E40" s="250">
        <v>3040680</v>
      </c>
    </row>
    <row r="41" spans="1:5" ht="25.5">
      <c r="A41" s="251" t="s">
        <v>325</v>
      </c>
      <c r="B41" s="252" t="s">
        <v>326</v>
      </c>
      <c r="C41" s="253">
        <v>0</v>
      </c>
      <c r="D41" s="253">
        <v>0</v>
      </c>
      <c r="E41" s="253">
        <v>3040680</v>
      </c>
    </row>
    <row r="42" spans="1:5" ht="12.75">
      <c r="A42" s="248" t="s">
        <v>327</v>
      </c>
      <c r="B42" s="249" t="s">
        <v>328</v>
      </c>
      <c r="C42" s="250">
        <v>3846551</v>
      </c>
      <c r="D42" s="250">
        <v>0</v>
      </c>
      <c r="E42" s="250">
        <v>2703849</v>
      </c>
    </row>
    <row r="43" spans="1:5" ht="25.5">
      <c r="A43" s="248" t="s">
        <v>329</v>
      </c>
      <c r="B43" s="249" t="s">
        <v>330</v>
      </c>
      <c r="C43" s="250">
        <v>3846551</v>
      </c>
      <c r="D43" s="250">
        <v>0</v>
      </c>
      <c r="E43" s="250">
        <v>1342730</v>
      </c>
    </row>
    <row r="44" spans="1:5" ht="25.5">
      <c r="A44" s="248" t="s">
        <v>331</v>
      </c>
      <c r="B44" s="249" t="s">
        <v>332</v>
      </c>
      <c r="C44" s="250">
        <v>0</v>
      </c>
      <c r="D44" s="250">
        <v>0</v>
      </c>
      <c r="E44" s="250">
        <v>1361119</v>
      </c>
    </row>
    <row r="45" spans="1:5" ht="12.75">
      <c r="A45" s="248" t="s">
        <v>333</v>
      </c>
      <c r="B45" s="249" t="s">
        <v>334</v>
      </c>
      <c r="C45" s="250">
        <v>550</v>
      </c>
      <c r="D45" s="250">
        <v>0</v>
      </c>
      <c r="E45" s="250">
        <v>550000</v>
      </c>
    </row>
    <row r="46" spans="1:5" ht="25.5">
      <c r="A46" s="251" t="s">
        <v>335</v>
      </c>
      <c r="B46" s="252" t="s">
        <v>336</v>
      </c>
      <c r="C46" s="253">
        <v>4396551</v>
      </c>
      <c r="D46" s="253">
        <v>0</v>
      </c>
      <c r="E46" s="253">
        <v>3253849</v>
      </c>
    </row>
    <row r="47" spans="1:5" ht="12.75">
      <c r="A47" s="251" t="s">
        <v>337</v>
      </c>
      <c r="B47" s="252" t="s">
        <v>338</v>
      </c>
      <c r="C47" s="253">
        <v>62010952</v>
      </c>
      <c r="D47" s="253">
        <v>0</v>
      </c>
      <c r="E47" s="253">
        <v>135133838</v>
      </c>
    </row>
    <row r="48" spans="1:5" ht="25.5">
      <c r="A48" s="248" t="s">
        <v>663</v>
      </c>
      <c r="B48" s="249" t="s">
        <v>664</v>
      </c>
      <c r="C48" s="250">
        <v>0</v>
      </c>
      <c r="D48" s="250">
        <v>0</v>
      </c>
      <c r="E48" s="250">
        <v>0</v>
      </c>
    </row>
    <row r="49" spans="1:5" ht="25.5">
      <c r="A49" s="248" t="s">
        <v>339</v>
      </c>
      <c r="B49" s="249" t="s">
        <v>340</v>
      </c>
      <c r="C49" s="250">
        <v>1341999</v>
      </c>
      <c r="D49" s="250">
        <v>0</v>
      </c>
      <c r="E49" s="250">
        <v>1614000</v>
      </c>
    </row>
    <row r="50" spans="1:5" ht="25.5">
      <c r="A50" s="251" t="s">
        <v>341</v>
      </c>
      <c r="B50" s="252" t="s">
        <v>342</v>
      </c>
      <c r="C50" s="253">
        <v>1341999</v>
      </c>
      <c r="D50" s="253">
        <v>0</v>
      </c>
      <c r="E50" s="253">
        <v>1614000</v>
      </c>
    </row>
    <row r="51" spans="1:5" ht="12.75">
      <c r="A51" s="248" t="s">
        <v>343</v>
      </c>
      <c r="B51" s="249" t="s">
        <v>344</v>
      </c>
      <c r="C51" s="250">
        <v>-368000</v>
      </c>
      <c r="D51" s="250">
        <v>0</v>
      </c>
      <c r="E51" s="250">
        <v>-2300000</v>
      </c>
    </row>
    <row r="52" spans="1:5" ht="25.5">
      <c r="A52" s="251" t="s">
        <v>345</v>
      </c>
      <c r="B52" s="252" t="s">
        <v>346</v>
      </c>
      <c r="C52" s="253">
        <v>-368000</v>
      </c>
      <c r="D52" s="253">
        <v>0</v>
      </c>
      <c r="E52" s="253">
        <v>-2300000</v>
      </c>
    </row>
    <row r="53" spans="1:5" ht="25.5">
      <c r="A53" s="251" t="s">
        <v>347</v>
      </c>
      <c r="B53" s="252" t="s">
        <v>348</v>
      </c>
      <c r="C53" s="253">
        <v>973999</v>
      </c>
      <c r="D53" s="253">
        <v>0</v>
      </c>
      <c r="E53" s="253">
        <v>-686000</v>
      </c>
    </row>
    <row r="54" spans="1:5" ht="12.75">
      <c r="A54" s="251" t="s">
        <v>349</v>
      </c>
      <c r="B54" s="252" t="s">
        <v>350</v>
      </c>
      <c r="C54" s="253">
        <v>7051249631</v>
      </c>
      <c r="D54" s="253">
        <v>0</v>
      </c>
      <c r="E54" s="253">
        <v>8199983535</v>
      </c>
    </row>
    <row r="55" spans="1:5" ht="12.75">
      <c r="A55" s="248" t="s">
        <v>351</v>
      </c>
      <c r="B55" s="249" t="s">
        <v>352</v>
      </c>
      <c r="C55" s="250">
        <v>6878781767</v>
      </c>
      <c r="D55" s="250">
        <v>0</v>
      </c>
      <c r="E55" s="250">
        <v>6878781767</v>
      </c>
    </row>
    <row r="56" spans="1:5" ht="12.75">
      <c r="A56" s="248" t="s">
        <v>353</v>
      </c>
      <c r="B56" s="249" t="s">
        <v>354</v>
      </c>
      <c r="C56" s="250">
        <v>613784617</v>
      </c>
      <c r="D56" s="250">
        <v>0</v>
      </c>
      <c r="E56" s="250">
        <v>613784617</v>
      </c>
    </row>
    <row r="57" spans="1:5" ht="25.5">
      <c r="A57" s="248" t="s">
        <v>665</v>
      </c>
      <c r="B57" s="249" t="s">
        <v>666</v>
      </c>
      <c r="C57" s="250">
        <v>320551827</v>
      </c>
      <c r="D57" s="250">
        <v>0</v>
      </c>
      <c r="E57" s="250">
        <v>330938254</v>
      </c>
    </row>
    <row r="58" spans="1:5" ht="12.75">
      <c r="A58" s="248" t="s">
        <v>667</v>
      </c>
      <c r="B58" s="249" t="s">
        <v>357</v>
      </c>
      <c r="C58" s="250">
        <v>-1549589501</v>
      </c>
      <c r="D58" s="250">
        <v>0</v>
      </c>
      <c r="E58" s="250">
        <v>-1907327024</v>
      </c>
    </row>
    <row r="59" spans="1:5" ht="12.75">
      <c r="A59" s="248" t="s">
        <v>355</v>
      </c>
      <c r="B59" s="249" t="s">
        <v>358</v>
      </c>
      <c r="C59" s="250">
        <v>-347351093</v>
      </c>
      <c r="D59" s="250">
        <v>0</v>
      </c>
      <c r="E59" s="250">
        <v>-151549298</v>
      </c>
    </row>
    <row r="60" spans="1:5" ht="12.75">
      <c r="A60" s="251" t="s">
        <v>356</v>
      </c>
      <c r="B60" s="252" t="s">
        <v>360</v>
      </c>
      <c r="C60" s="253">
        <v>5916177617</v>
      </c>
      <c r="D60" s="253">
        <v>0</v>
      </c>
      <c r="E60" s="253">
        <v>5764628316</v>
      </c>
    </row>
    <row r="61" spans="1:5" ht="25.5">
      <c r="A61" s="248" t="s">
        <v>359</v>
      </c>
      <c r="B61" s="249" t="s">
        <v>361</v>
      </c>
      <c r="C61" s="250">
        <v>5600641</v>
      </c>
      <c r="D61" s="250">
        <v>0</v>
      </c>
      <c r="E61" s="250">
        <v>16082108</v>
      </c>
    </row>
    <row r="62" spans="1:5" ht="25.5">
      <c r="A62" s="248" t="s">
        <v>668</v>
      </c>
      <c r="B62" s="249" t="s">
        <v>669</v>
      </c>
      <c r="C62" s="250">
        <v>0</v>
      </c>
      <c r="D62" s="250">
        <v>0</v>
      </c>
      <c r="E62" s="250">
        <v>159300</v>
      </c>
    </row>
    <row r="63" spans="1:5" ht="25.5">
      <c r="A63" s="248" t="s">
        <v>670</v>
      </c>
      <c r="B63" s="249" t="s">
        <v>671</v>
      </c>
      <c r="C63" s="250">
        <v>0</v>
      </c>
      <c r="D63" s="250">
        <v>0</v>
      </c>
      <c r="E63" s="250">
        <v>48326408</v>
      </c>
    </row>
    <row r="64" spans="1:5" ht="25.5">
      <c r="A64" s="251" t="s">
        <v>672</v>
      </c>
      <c r="B64" s="252" t="s">
        <v>362</v>
      </c>
      <c r="C64" s="253">
        <v>5600641</v>
      </c>
      <c r="D64" s="253">
        <v>0</v>
      </c>
      <c r="E64" s="253">
        <v>64567816</v>
      </c>
    </row>
    <row r="65" spans="1:5" ht="38.25">
      <c r="A65" s="248" t="s">
        <v>673</v>
      </c>
      <c r="B65" s="249" t="s">
        <v>363</v>
      </c>
      <c r="C65" s="250">
        <v>12372542</v>
      </c>
      <c r="D65" s="250">
        <v>0</v>
      </c>
      <c r="E65" s="250">
        <v>11246544</v>
      </c>
    </row>
    <row r="66" spans="1:5" ht="38.25">
      <c r="A66" s="248" t="s">
        <v>674</v>
      </c>
      <c r="B66" s="249" t="s">
        <v>364</v>
      </c>
      <c r="C66" s="250">
        <v>12372542</v>
      </c>
      <c r="D66" s="250">
        <v>0</v>
      </c>
      <c r="E66" s="250">
        <v>11246544</v>
      </c>
    </row>
    <row r="67" spans="1:5" ht="25.5">
      <c r="A67" s="251" t="s">
        <v>675</v>
      </c>
      <c r="B67" s="252" t="s">
        <v>366</v>
      </c>
      <c r="C67" s="253">
        <v>12372542</v>
      </c>
      <c r="D67" s="253">
        <v>0</v>
      </c>
      <c r="E67" s="253">
        <v>11246544</v>
      </c>
    </row>
    <row r="68" spans="1:5" ht="12.75">
      <c r="A68" s="248" t="s">
        <v>676</v>
      </c>
      <c r="B68" s="249" t="s">
        <v>367</v>
      </c>
      <c r="C68" s="250">
        <v>8650772</v>
      </c>
      <c r="D68" s="250">
        <v>0</v>
      </c>
      <c r="E68" s="250">
        <v>13745343</v>
      </c>
    </row>
    <row r="69" spans="1:5" ht="25.5">
      <c r="A69" s="248" t="s">
        <v>677</v>
      </c>
      <c r="B69" s="249" t="s">
        <v>678</v>
      </c>
      <c r="C69" s="250">
        <v>0</v>
      </c>
      <c r="D69" s="250">
        <v>0</v>
      </c>
      <c r="E69" s="250">
        <v>0</v>
      </c>
    </row>
    <row r="70" spans="1:5" ht="25.5">
      <c r="A70" s="248" t="s">
        <v>365</v>
      </c>
      <c r="B70" s="249" t="s">
        <v>368</v>
      </c>
      <c r="C70" s="250">
        <v>934851</v>
      </c>
      <c r="D70" s="250">
        <v>0</v>
      </c>
      <c r="E70" s="250">
        <v>90261</v>
      </c>
    </row>
    <row r="71" spans="1:5" ht="25.5">
      <c r="A71" s="251" t="s">
        <v>679</v>
      </c>
      <c r="B71" s="252" t="s">
        <v>370</v>
      </c>
      <c r="C71" s="253">
        <v>9585623</v>
      </c>
      <c r="D71" s="253">
        <v>0</v>
      </c>
      <c r="E71" s="253">
        <v>13835604</v>
      </c>
    </row>
    <row r="72" spans="1:5" ht="12.75">
      <c r="A72" s="251" t="s">
        <v>680</v>
      </c>
      <c r="B72" s="252" t="s">
        <v>372</v>
      </c>
      <c r="C72" s="253">
        <v>27558806</v>
      </c>
      <c r="D72" s="253">
        <v>0</v>
      </c>
      <c r="E72" s="253">
        <v>89649964</v>
      </c>
    </row>
    <row r="73" spans="1:5" ht="25.5">
      <c r="A73" s="248" t="s">
        <v>369</v>
      </c>
      <c r="B73" s="249" t="s">
        <v>373</v>
      </c>
      <c r="C73" s="250">
        <v>18203218</v>
      </c>
      <c r="D73" s="250">
        <v>0</v>
      </c>
      <c r="E73" s="250">
        <v>19943639</v>
      </c>
    </row>
    <row r="74" spans="1:5" ht="12.75">
      <c r="A74" s="248" t="s">
        <v>371</v>
      </c>
      <c r="B74" s="249" t="s">
        <v>374</v>
      </c>
      <c r="C74" s="250">
        <v>1089309990</v>
      </c>
      <c r="D74" s="250">
        <v>0</v>
      </c>
      <c r="E74" s="250">
        <v>2325761616</v>
      </c>
    </row>
    <row r="75" spans="1:5" ht="25.5">
      <c r="A75" s="251" t="s">
        <v>681</v>
      </c>
      <c r="B75" s="252" t="s">
        <v>375</v>
      </c>
      <c r="C75" s="253">
        <v>1107513208</v>
      </c>
      <c r="D75" s="253">
        <v>0</v>
      </c>
      <c r="E75" s="253">
        <v>2345705255</v>
      </c>
    </row>
    <row r="76" spans="1:5" ht="12.75">
      <c r="A76" s="251" t="s">
        <v>682</v>
      </c>
      <c r="B76" s="252" t="s">
        <v>376</v>
      </c>
      <c r="C76" s="253">
        <v>7051249631</v>
      </c>
      <c r="D76" s="253">
        <v>0</v>
      </c>
      <c r="E76" s="253">
        <v>8199983535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&amp;L16. melléklet a 6/2019.(V.30.)  önk rendelethez,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"/>
  <sheetViews>
    <sheetView view="pageLayout" zoomScaleNormal="115" workbookViewId="0" topLeftCell="A1">
      <selection activeCell="C29" sqref="C29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32.8515625" style="0" customWidth="1"/>
  </cols>
  <sheetData>
    <row r="1" spans="1:3" ht="12.75" customHeight="1">
      <c r="A1" s="579" t="s">
        <v>377</v>
      </c>
      <c r="B1" s="580"/>
      <c r="C1" s="580"/>
    </row>
    <row r="2" spans="1:3" ht="15">
      <c r="A2" s="336"/>
      <c r="B2" s="336" t="s">
        <v>95</v>
      </c>
      <c r="C2" s="336" t="s">
        <v>378</v>
      </c>
    </row>
    <row r="3" spans="1:3" ht="15">
      <c r="A3" s="336">
        <v>1</v>
      </c>
      <c r="B3" s="336">
        <v>2</v>
      </c>
      <c r="C3" s="336">
        <v>3</v>
      </c>
    </row>
    <row r="4" spans="1:3" ht="25.5">
      <c r="A4" s="337" t="s">
        <v>379</v>
      </c>
      <c r="B4" s="338" t="s">
        <v>380</v>
      </c>
      <c r="C4" s="339">
        <v>2110391459</v>
      </c>
    </row>
    <row r="5" spans="1:3" ht="25.5">
      <c r="A5" s="337" t="s">
        <v>256</v>
      </c>
      <c r="B5" s="338" t="s">
        <v>381</v>
      </c>
      <c r="C5" s="339">
        <v>1185491652</v>
      </c>
    </row>
    <row r="6" spans="1:3" ht="25.5">
      <c r="A6" s="340" t="s">
        <v>382</v>
      </c>
      <c r="B6" s="341" t="s">
        <v>383</v>
      </c>
      <c r="C6" s="342">
        <v>924899807</v>
      </c>
    </row>
    <row r="7" spans="1:3" ht="25.5">
      <c r="A7" s="337" t="s">
        <v>258</v>
      </c>
      <c r="B7" s="338" t="s">
        <v>384</v>
      </c>
      <c r="C7" s="339">
        <v>519363728</v>
      </c>
    </row>
    <row r="8" spans="1:3" ht="25.5">
      <c r="A8" s="337" t="s">
        <v>260</v>
      </c>
      <c r="B8" s="338" t="s">
        <v>385</v>
      </c>
      <c r="C8" s="339">
        <v>160301010</v>
      </c>
    </row>
    <row r="9" spans="1:3" ht="25.5">
      <c r="A9" s="340" t="s">
        <v>262</v>
      </c>
      <c r="B9" s="341" t="s">
        <v>386</v>
      </c>
      <c r="C9" s="342">
        <v>359062718</v>
      </c>
    </row>
    <row r="10" spans="1:3" ht="25.5">
      <c r="A10" s="340" t="s">
        <v>387</v>
      </c>
      <c r="B10" s="341" t="s">
        <v>388</v>
      </c>
      <c r="C10" s="342">
        <v>1283962525</v>
      </c>
    </row>
    <row r="11" spans="1:3" ht="12.75">
      <c r="A11" s="340" t="s">
        <v>389</v>
      </c>
      <c r="B11" s="341" t="s">
        <v>390</v>
      </c>
      <c r="C11" s="342">
        <v>1283962525</v>
      </c>
    </row>
    <row r="12" spans="1:3" ht="38.25">
      <c r="A12" s="340" t="s">
        <v>272</v>
      </c>
      <c r="B12" s="341" t="s">
        <v>657</v>
      </c>
      <c r="C12" s="342">
        <v>0</v>
      </c>
    </row>
    <row r="13" spans="1:3" ht="25.5">
      <c r="A13" s="340" t="s">
        <v>391</v>
      </c>
      <c r="B13" s="341" t="s">
        <v>392</v>
      </c>
      <c r="C13" s="342">
        <v>1283962525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&amp;L17. melléklet a 6/2019.(V.30.)  önk.rendelethez,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view="pageLayout" workbookViewId="0" topLeftCell="A1">
      <selection activeCell="B21" sqref="B21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17.28125" style="0" customWidth="1"/>
    <col min="4" max="4" width="21.8515625" style="0" customWidth="1"/>
    <col min="5" max="5" width="19.57421875" style="0" customWidth="1"/>
    <col min="6" max="6" width="15.00390625" style="0" customWidth="1"/>
    <col min="7" max="7" width="19.57421875" style="0" customWidth="1"/>
    <col min="8" max="8" width="16.140625" style="0" customWidth="1"/>
    <col min="9" max="9" width="18.7109375" style="0" customWidth="1"/>
  </cols>
  <sheetData>
    <row r="1" spans="1:9" ht="16.5" customHeight="1">
      <c r="A1" s="581" t="s">
        <v>393</v>
      </c>
      <c r="B1" s="575"/>
      <c r="C1" s="575"/>
      <c r="D1" s="575"/>
      <c r="E1" s="575"/>
      <c r="F1" s="575"/>
      <c r="G1" s="575"/>
      <c r="H1" s="575"/>
      <c r="I1" s="575"/>
    </row>
    <row r="2" spans="1:9" ht="60">
      <c r="A2" s="247" t="s">
        <v>252</v>
      </c>
      <c r="B2" s="247" t="s">
        <v>95</v>
      </c>
      <c r="C2" s="247" t="s">
        <v>394</v>
      </c>
      <c r="D2" s="247" t="s">
        <v>395</v>
      </c>
      <c r="E2" s="247" t="s">
        <v>396</v>
      </c>
      <c r="F2" s="247" t="s">
        <v>397</v>
      </c>
      <c r="G2" s="247" t="s">
        <v>398</v>
      </c>
      <c r="H2" s="247" t="s">
        <v>399</v>
      </c>
      <c r="I2" s="247" t="s">
        <v>400</v>
      </c>
    </row>
    <row r="3" spans="1:9" ht="15">
      <c r="A3" s="247">
        <v>1</v>
      </c>
      <c r="B3" s="247">
        <v>2</v>
      </c>
      <c r="C3" s="247">
        <v>3</v>
      </c>
      <c r="D3" s="247">
        <v>4</v>
      </c>
      <c r="E3" s="247">
        <v>5</v>
      </c>
      <c r="F3" s="247">
        <v>6</v>
      </c>
      <c r="G3" s="247">
        <v>7</v>
      </c>
      <c r="H3" s="247">
        <v>8</v>
      </c>
      <c r="I3" s="247">
        <v>9</v>
      </c>
    </row>
    <row r="4" spans="1:9" ht="25.5">
      <c r="A4" s="251" t="s">
        <v>379</v>
      </c>
      <c r="B4" s="252" t="s">
        <v>401</v>
      </c>
      <c r="C4" s="349">
        <v>72727121</v>
      </c>
      <c r="D4" s="349">
        <v>8890045825</v>
      </c>
      <c r="E4" s="349">
        <v>538501573</v>
      </c>
      <c r="F4" s="349">
        <v>0</v>
      </c>
      <c r="G4" s="349">
        <v>3446350</v>
      </c>
      <c r="H4" s="349">
        <v>0</v>
      </c>
      <c r="I4" s="349">
        <v>9504720869</v>
      </c>
    </row>
    <row r="5" spans="1:9" ht="25.5">
      <c r="A5" s="248" t="s">
        <v>256</v>
      </c>
      <c r="B5" s="249" t="s">
        <v>402</v>
      </c>
      <c r="C5" s="350">
        <v>0</v>
      </c>
      <c r="D5" s="350">
        <v>0</v>
      </c>
      <c r="E5" s="350">
        <v>0</v>
      </c>
      <c r="F5" s="350">
        <v>0</v>
      </c>
      <c r="G5" s="350">
        <v>62341590</v>
      </c>
      <c r="H5" s="350">
        <v>0</v>
      </c>
      <c r="I5" s="350">
        <v>62341590</v>
      </c>
    </row>
    <row r="6" spans="1:9" ht="12.75">
      <c r="A6" s="248" t="s">
        <v>258</v>
      </c>
      <c r="B6" s="249" t="s">
        <v>403</v>
      </c>
      <c r="C6" s="350">
        <v>0</v>
      </c>
      <c r="D6" s="350">
        <v>0</v>
      </c>
      <c r="E6" s="350">
        <v>0</v>
      </c>
      <c r="F6" s="350">
        <v>0</v>
      </c>
      <c r="G6" s="350">
        <v>255534198</v>
      </c>
      <c r="H6" s="350">
        <v>0</v>
      </c>
      <c r="I6" s="350">
        <v>255534198</v>
      </c>
    </row>
    <row r="7" spans="1:9" ht="12.75">
      <c r="A7" s="248" t="s">
        <v>387</v>
      </c>
      <c r="B7" s="249" t="s">
        <v>404</v>
      </c>
      <c r="C7" s="350">
        <v>0</v>
      </c>
      <c r="D7" s="350">
        <v>0</v>
      </c>
      <c r="E7" s="350">
        <v>14920</v>
      </c>
      <c r="F7" s="350">
        <v>0</v>
      </c>
      <c r="G7" s="350">
        <v>0</v>
      </c>
      <c r="H7" s="350">
        <v>0</v>
      </c>
      <c r="I7" s="350">
        <v>14920</v>
      </c>
    </row>
    <row r="8" spans="1:9" ht="12.75">
      <c r="A8" s="251" t="s">
        <v>264</v>
      </c>
      <c r="B8" s="252" t="s">
        <v>405</v>
      </c>
      <c r="C8" s="350">
        <v>942130</v>
      </c>
      <c r="D8" s="350">
        <v>3402064121</v>
      </c>
      <c r="E8" s="350">
        <v>242638050</v>
      </c>
      <c r="F8" s="350">
        <v>0</v>
      </c>
      <c r="G8" s="350">
        <v>9360622</v>
      </c>
      <c r="H8" s="350">
        <v>0</v>
      </c>
      <c r="I8" s="350">
        <v>3655004923</v>
      </c>
    </row>
    <row r="9" spans="1:9" ht="12.75">
      <c r="A9" s="248" t="s">
        <v>270</v>
      </c>
      <c r="B9" s="249" t="s">
        <v>406</v>
      </c>
      <c r="C9" s="349">
        <v>942130</v>
      </c>
      <c r="D9" s="349">
        <v>3402064121</v>
      </c>
      <c r="E9" s="349">
        <v>242652970</v>
      </c>
      <c r="F9" s="349">
        <v>0</v>
      </c>
      <c r="G9" s="349">
        <v>327236410</v>
      </c>
      <c r="H9" s="349">
        <v>0</v>
      </c>
      <c r="I9" s="349">
        <v>3972895631</v>
      </c>
    </row>
    <row r="10" spans="1:9" ht="12.75">
      <c r="A10" s="251" t="s">
        <v>407</v>
      </c>
      <c r="B10" s="252" t="s">
        <v>408</v>
      </c>
      <c r="C10" s="350">
        <v>0</v>
      </c>
      <c r="D10" s="350">
        <v>546259</v>
      </c>
      <c r="E10" s="350">
        <v>712000</v>
      </c>
      <c r="F10" s="350">
        <v>0</v>
      </c>
      <c r="G10" s="350">
        <v>0</v>
      </c>
      <c r="H10" s="350">
        <v>0</v>
      </c>
      <c r="I10" s="350">
        <v>1258259</v>
      </c>
    </row>
    <row r="11" spans="1:9" ht="12.75">
      <c r="A11" s="251" t="s">
        <v>389</v>
      </c>
      <c r="B11" s="252" t="s">
        <v>409</v>
      </c>
      <c r="C11" s="350">
        <v>374803</v>
      </c>
      <c r="D11" s="350">
        <v>3123780813</v>
      </c>
      <c r="E11" s="350">
        <v>135980628</v>
      </c>
      <c r="F11" s="350">
        <v>0</v>
      </c>
      <c r="G11" s="350">
        <v>252358793</v>
      </c>
      <c r="H11" s="350">
        <v>0</v>
      </c>
      <c r="I11" s="350">
        <v>3512495037</v>
      </c>
    </row>
    <row r="12" spans="1:9" ht="25.5">
      <c r="A12" s="251" t="s">
        <v>272</v>
      </c>
      <c r="B12" s="252" t="s">
        <v>410</v>
      </c>
      <c r="C12" s="349">
        <v>374803</v>
      </c>
      <c r="D12" s="349">
        <v>3124327072</v>
      </c>
      <c r="E12" s="349">
        <v>136692628</v>
      </c>
      <c r="F12" s="349">
        <v>0</v>
      </c>
      <c r="G12" s="349">
        <v>252358793</v>
      </c>
      <c r="H12" s="349">
        <v>0</v>
      </c>
      <c r="I12" s="349">
        <v>3513753296</v>
      </c>
    </row>
    <row r="13" spans="1:9" ht="12.75">
      <c r="A13" s="248" t="s">
        <v>391</v>
      </c>
      <c r="B13" s="249" t="s">
        <v>411</v>
      </c>
      <c r="C13" s="349">
        <v>73294448</v>
      </c>
      <c r="D13" s="349">
        <v>9167782874</v>
      </c>
      <c r="E13" s="349">
        <v>644461915</v>
      </c>
      <c r="F13" s="349">
        <v>0</v>
      </c>
      <c r="G13" s="349">
        <v>78323967</v>
      </c>
      <c r="H13" s="349">
        <v>0</v>
      </c>
      <c r="I13" s="349">
        <v>9963863204</v>
      </c>
    </row>
    <row r="14" spans="1:9" ht="12.75">
      <c r="A14" s="248" t="s">
        <v>412</v>
      </c>
      <c r="B14" s="249" t="s">
        <v>413</v>
      </c>
      <c r="C14" s="349">
        <v>68260047</v>
      </c>
      <c r="D14" s="349">
        <v>2631070025</v>
      </c>
      <c r="E14" s="349">
        <v>277017651</v>
      </c>
      <c r="F14" s="349">
        <v>0</v>
      </c>
      <c r="G14" s="349">
        <v>0</v>
      </c>
      <c r="H14" s="349">
        <v>0</v>
      </c>
      <c r="I14" s="349">
        <v>2976347723</v>
      </c>
    </row>
    <row r="15" spans="1:9" ht="25.5">
      <c r="A15" s="251" t="s">
        <v>414</v>
      </c>
      <c r="B15" s="252" t="s">
        <v>415</v>
      </c>
      <c r="C15" s="350">
        <v>4400985</v>
      </c>
      <c r="D15" s="350">
        <v>2285467048</v>
      </c>
      <c r="E15" s="350">
        <v>115007772</v>
      </c>
      <c r="F15" s="350">
        <v>0</v>
      </c>
      <c r="G15" s="350">
        <v>0</v>
      </c>
      <c r="H15" s="350">
        <v>0</v>
      </c>
      <c r="I15" s="350">
        <v>2404875805</v>
      </c>
    </row>
    <row r="16" spans="1:9" ht="12.75">
      <c r="A16" s="248" t="s">
        <v>274</v>
      </c>
      <c r="B16" s="249" t="s">
        <v>416</v>
      </c>
      <c r="C16" s="350">
        <v>0</v>
      </c>
      <c r="D16" s="350">
        <v>2123835590</v>
      </c>
      <c r="E16" s="350">
        <v>11257157</v>
      </c>
      <c r="F16" s="350">
        <v>0</v>
      </c>
      <c r="G16" s="350">
        <v>0</v>
      </c>
      <c r="H16" s="350">
        <v>0</v>
      </c>
      <c r="I16" s="350">
        <v>2135092747</v>
      </c>
    </row>
    <row r="17" spans="1:9" ht="25.5">
      <c r="A17" s="248" t="s">
        <v>417</v>
      </c>
      <c r="B17" s="249" t="s">
        <v>418</v>
      </c>
      <c r="C17" s="349">
        <v>72661032</v>
      </c>
      <c r="D17" s="349">
        <v>2792701483</v>
      </c>
      <c r="E17" s="349">
        <v>380768266</v>
      </c>
      <c r="F17" s="349">
        <v>0</v>
      </c>
      <c r="G17" s="349">
        <v>0</v>
      </c>
      <c r="H17" s="349">
        <v>0</v>
      </c>
      <c r="I17" s="349">
        <v>3246130781</v>
      </c>
    </row>
    <row r="18" spans="1:9" ht="12.75">
      <c r="A18" s="251" t="s">
        <v>419</v>
      </c>
      <c r="B18" s="252" t="s">
        <v>420</v>
      </c>
      <c r="C18" s="349">
        <v>72661032</v>
      </c>
      <c r="D18" s="349">
        <v>2792701483</v>
      </c>
      <c r="E18" s="349">
        <v>380768266</v>
      </c>
      <c r="F18" s="349">
        <v>0</v>
      </c>
      <c r="G18" s="349">
        <v>0</v>
      </c>
      <c r="H18" s="349">
        <v>0</v>
      </c>
      <c r="I18" s="349">
        <v>3246130781</v>
      </c>
    </row>
    <row r="19" spans="1:9" ht="12.75">
      <c r="A19" s="251" t="s">
        <v>421</v>
      </c>
      <c r="B19" s="252" t="s">
        <v>422</v>
      </c>
      <c r="C19" s="349">
        <v>633416</v>
      </c>
      <c r="D19" s="349">
        <v>6375081391</v>
      </c>
      <c r="E19" s="349">
        <v>263693649</v>
      </c>
      <c r="F19" s="349">
        <v>0</v>
      </c>
      <c r="G19" s="349">
        <v>78323967</v>
      </c>
      <c r="H19" s="349">
        <v>0</v>
      </c>
      <c r="I19" s="349">
        <v>6717732423</v>
      </c>
    </row>
    <row r="20" spans="1:9" ht="12.75">
      <c r="A20" s="248" t="s">
        <v>423</v>
      </c>
      <c r="B20" s="249" t="s">
        <v>424</v>
      </c>
      <c r="C20" s="350">
        <v>61360954</v>
      </c>
      <c r="D20" s="350">
        <v>1824418738</v>
      </c>
      <c r="E20" s="350">
        <v>195148874</v>
      </c>
      <c r="F20" s="350">
        <v>0</v>
      </c>
      <c r="G20" s="350">
        <v>0</v>
      </c>
      <c r="H20" s="350">
        <v>0</v>
      </c>
      <c r="I20" s="350">
        <v>2080928566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&amp;L18. melléklet a 6/2019.(V.30.) önk. rendelethez,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8"/>
  <sheetViews>
    <sheetView view="pageLayout" zoomScale="85" zoomScalePageLayoutView="85" workbookViewId="0" topLeftCell="A1">
      <selection activeCell="C3" sqref="C3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304" customWidth="1"/>
    <col min="10" max="10" width="13.28125" style="0" bestFit="1" customWidth="1"/>
    <col min="11" max="11" width="12.28125" style="0" customWidth="1"/>
    <col min="12" max="12" width="16.00390625" style="0" customWidth="1"/>
  </cols>
  <sheetData>
    <row r="1" spans="1:12" ht="19.5" customHeight="1">
      <c r="A1" s="426" t="s">
        <v>540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24.75" customHeight="1">
      <c r="A2" s="427" t="s">
        <v>22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s="8" customFormat="1" ht="78.75">
      <c r="A3" s="21" t="s">
        <v>18</v>
      </c>
      <c r="B3" s="21" t="s">
        <v>19</v>
      </c>
      <c r="C3" s="21" t="s">
        <v>16</v>
      </c>
      <c r="D3" s="21" t="s">
        <v>17</v>
      </c>
      <c r="E3" s="32" t="s">
        <v>541</v>
      </c>
      <c r="F3" s="32" t="s">
        <v>542</v>
      </c>
      <c r="G3" s="32" t="s">
        <v>543</v>
      </c>
      <c r="H3" s="32" t="s">
        <v>546</v>
      </c>
      <c r="I3" s="32" t="s">
        <v>547</v>
      </c>
      <c r="J3" s="223" t="s">
        <v>214</v>
      </c>
      <c r="K3" s="223" t="s">
        <v>215</v>
      </c>
      <c r="L3" s="223" t="s">
        <v>216</v>
      </c>
    </row>
    <row r="4" spans="1:12" s="9" customFormat="1" ht="31.5">
      <c r="A4" s="28" t="s">
        <v>6</v>
      </c>
      <c r="B4" s="28" t="s">
        <v>35</v>
      </c>
      <c r="C4" s="29"/>
      <c r="D4" s="30" t="s">
        <v>36</v>
      </c>
      <c r="E4" s="31">
        <f>SUM(E5:E11)</f>
        <v>410729</v>
      </c>
      <c r="F4" s="31">
        <f>SUM(F5:F11)</f>
        <v>1704</v>
      </c>
      <c r="G4" s="31">
        <f>SUM(G5:G11)</f>
        <v>0</v>
      </c>
      <c r="H4" s="31">
        <f>SUM(H5:H11)</f>
        <v>412433</v>
      </c>
      <c r="I4" s="31">
        <f>SUM(I5:I11)</f>
        <v>533074</v>
      </c>
      <c r="J4" s="221">
        <f>J5+J6+J7+J8+J9+J10+J11</f>
        <v>513859</v>
      </c>
      <c r="K4" s="222">
        <f aca="true" t="shared" si="0" ref="K4:K9">(J4/I4)*100</f>
        <v>96.39543478016185</v>
      </c>
      <c r="L4" s="222">
        <f aca="true" t="shared" si="1" ref="L4:L36">(J4/$J$41)*100</f>
        <v>20.704867825194906</v>
      </c>
    </row>
    <row r="5" spans="1:12" ht="24" customHeight="1">
      <c r="A5" s="22"/>
      <c r="B5" s="22"/>
      <c r="C5" s="23" t="s">
        <v>29</v>
      </c>
      <c r="D5" s="24" t="s">
        <v>24</v>
      </c>
      <c r="E5" s="165">
        <v>150768</v>
      </c>
      <c r="F5" s="165"/>
      <c r="G5" s="41"/>
      <c r="H5" s="41">
        <f aca="true" t="shared" si="2" ref="H5:H14">SUM(E5:G5)</f>
        <v>150768</v>
      </c>
      <c r="I5" s="41">
        <v>150910</v>
      </c>
      <c r="J5" s="219">
        <v>150910</v>
      </c>
      <c r="K5" s="220">
        <f t="shared" si="0"/>
        <v>100</v>
      </c>
      <c r="L5" s="220">
        <f t="shared" si="1"/>
        <v>6.080601105556512</v>
      </c>
    </row>
    <row r="6" spans="1:12" ht="33" customHeight="1">
      <c r="A6" s="22"/>
      <c r="B6" s="22"/>
      <c r="C6" s="23" t="s">
        <v>30</v>
      </c>
      <c r="D6" s="24" t="s">
        <v>25</v>
      </c>
      <c r="E6" s="165">
        <v>87870</v>
      </c>
      <c r="F6" s="165"/>
      <c r="G6" s="41"/>
      <c r="H6" s="41">
        <f t="shared" si="2"/>
        <v>87870</v>
      </c>
      <c r="I6" s="41">
        <v>89174</v>
      </c>
      <c r="J6" s="219">
        <v>89174</v>
      </c>
      <c r="K6" s="220">
        <f t="shared" si="0"/>
        <v>100</v>
      </c>
      <c r="L6" s="220">
        <f t="shared" si="1"/>
        <v>3.593078808474563</v>
      </c>
    </row>
    <row r="7" spans="1:12" ht="24.75" customHeight="1">
      <c r="A7" s="22"/>
      <c r="B7" s="22"/>
      <c r="C7" s="23" t="s">
        <v>31</v>
      </c>
      <c r="D7" s="24" t="s">
        <v>26</v>
      </c>
      <c r="E7" s="165">
        <v>94663</v>
      </c>
      <c r="F7" s="165"/>
      <c r="G7" s="41"/>
      <c r="H7" s="41">
        <f t="shared" si="2"/>
        <v>94663</v>
      </c>
      <c r="I7" s="41">
        <v>99519</v>
      </c>
      <c r="J7" s="219">
        <v>99519</v>
      </c>
      <c r="K7" s="220">
        <f t="shared" si="0"/>
        <v>100</v>
      </c>
      <c r="L7" s="220">
        <f t="shared" si="1"/>
        <v>4.0099088292616685</v>
      </c>
    </row>
    <row r="8" spans="1:12" ht="23.25" customHeight="1">
      <c r="A8" s="22"/>
      <c r="B8" s="22"/>
      <c r="C8" s="23" t="s">
        <v>32</v>
      </c>
      <c r="D8" s="24" t="s">
        <v>27</v>
      </c>
      <c r="E8" s="165">
        <v>6153</v>
      </c>
      <c r="F8" s="301"/>
      <c r="G8" s="54"/>
      <c r="H8" s="41">
        <f t="shared" si="2"/>
        <v>6153</v>
      </c>
      <c r="I8" s="41">
        <v>7769</v>
      </c>
      <c r="J8" s="219">
        <v>7769</v>
      </c>
      <c r="K8" s="220">
        <f t="shared" si="0"/>
        <v>100</v>
      </c>
      <c r="L8" s="220">
        <f t="shared" si="1"/>
        <v>0.3130355177858892</v>
      </c>
    </row>
    <row r="9" spans="1:12" ht="27" customHeight="1">
      <c r="A9" s="22"/>
      <c r="B9" s="22"/>
      <c r="C9" s="23" t="s">
        <v>33</v>
      </c>
      <c r="D9" s="24" t="s">
        <v>23</v>
      </c>
      <c r="E9" s="302">
        <v>67275</v>
      </c>
      <c r="F9" s="303"/>
      <c r="G9" s="42"/>
      <c r="H9" s="41">
        <f t="shared" si="2"/>
        <v>67275</v>
      </c>
      <c r="I9" s="41">
        <v>11978</v>
      </c>
      <c r="J9" s="219">
        <v>11978</v>
      </c>
      <c r="K9" s="220">
        <f t="shared" si="0"/>
        <v>100</v>
      </c>
      <c r="L9" s="220">
        <f t="shared" si="1"/>
        <v>0.4826283217968053</v>
      </c>
    </row>
    <row r="10" spans="1:12" ht="33" customHeight="1">
      <c r="A10" s="22"/>
      <c r="B10" s="22"/>
      <c r="C10" s="23" t="s">
        <v>34</v>
      </c>
      <c r="D10" s="24" t="s">
        <v>28</v>
      </c>
      <c r="E10" s="165"/>
      <c r="F10" s="165"/>
      <c r="G10" s="41"/>
      <c r="H10" s="41">
        <f t="shared" si="2"/>
        <v>0</v>
      </c>
      <c r="I10" s="41">
        <v>0</v>
      </c>
      <c r="J10" s="219"/>
      <c r="K10" s="220"/>
      <c r="L10" s="220">
        <f t="shared" si="1"/>
        <v>0</v>
      </c>
    </row>
    <row r="11" spans="1:12" ht="27.75" customHeight="1">
      <c r="A11" s="22"/>
      <c r="B11" s="22"/>
      <c r="C11" s="23" t="s">
        <v>68</v>
      </c>
      <c r="D11" s="24" t="s">
        <v>69</v>
      </c>
      <c r="E11" s="165">
        <v>4000</v>
      </c>
      <c r="F11" s="165">
        <v>1704</v>
      </c>
      <c r="G11" s="41"/>
      <c r="H11" s="41">
        <f t="shared" si="2"/>
        <v>5704</v>
      </c>
      <c r="I11" s="41">
        <v>173724</v>
      </c>
      <c r="J11" s="219">
        <v>154509</v>
      </c>
      <c r="K11" s="220">
        <f>(J11/I11)*100</f>
        <v>88.9393520757063</v>
      </c>
      <c r="L11" s="220">
        <f t="shared" si="1"/>
        <v>6.225615242319469</v>
      </c>
    </row>
    <row r="12" spans="1:12" s="11" customFormat="1" ht="31.5">
      <c r="A12" s="28" t="s">
        <v>7</v>
      </c>
      <c r="B12" s="28" t="s">
        <v>38</v>
      </c>
      <c r="C12" s="29"/>
      <c r="D12" s="30" t="s">
        <v>37</v>
      </c>
      <c r="E12" s="31">
        <f>E13+E14</f>
        <v>0</v>
      </c>
      <c r="F12" s="31">
        <f>F13+F14</f>
        <v>0</v>
      </c>
      <c r="G12" s="31">
        <f>G13+G14</f>
        <v>0</v>
      </c>
      <c r="H12" s="31">
        <f t="shared" si="2"/>
        <v>0</v>
      </c>
      <c r="I12" s="31">
        <f>I13+I14</f>
        <v>1335227</v>
      </c>
      <c r="J12" s="221">
        <f>J13+J14</f>
        <v>1314653</v>
      </c>
      <c r="K12" s="222">
        <f>(J12/I12)*100</f>
        <v>98.45913840867509</v>
      </c>
      <c r="L12" s="222">
        <f t="shared" si="1"/>
        <v>52.97117808775551</v>
      </c>
    </row>
    <row r="13" spans="1:12" ht="15">
      <c r="A13" s="22"/>
      <c r="B13" s="22"/>
      <c r="C13" s="23" t="s">
        <v>39</v>
      </c>
      <c r="D13" s="24" t="s">
        <v>40</v>
      </c>
      <c r="E13" s="34">
        <v>0</v>
      </c>
      <c r="F13" s="34">
        <v>0</v>
      </c>
      <c r="G13" s="34">
        <v>0</v>
      </c>
      <c r="H13" s="33">
        <f t="shared" si="2"/>
        <v>0</v>
      </c>
      <c r="I13" s="33">
        <v>14998</v>
      </c>
      <c r="J13" s="219">
        <v>14998</v>
      </c>
      <c r="K13" s="220">
        <f>(J13/I13)*100</f>
        <v>100</v>
      </c>
      <c r="L13" s="220">
        <f t="shared" si="1"/>
        <v>0.6043128711227655</v>
      </c>
    </row>
    <row r="14" spans="1:12" s="38" customFormat="1" ht="25.5">
      <c r="A14" s="22"/>
      <c r="B14" s="22"/>
      <c r="C14" s="23" t="s">
        <v>70</v>
      </c>
      <c r="D14" s="24" t="s">
        <v>71</v>
      </c>
      <c r="E14" s="150">
        <v>0</v>
      </c>
      <c r="F14" s="150"/>
      <c r="G14" s="150"/>
      <c r="H14" s="41">
        <f t="shared" si="2"/>
        <v>0</v>
      </c>
      <c r="I14" s="41">
        <v>1320229</v>
      </c>
      <c r="J14" s="219">
        <v>1299655</v>
      </c>
      <c r="K14" s="220">
        <f>(J14/I14)*100</f>
        <v>98.4416339892549</v>
      </c>
      <c r="L14" s="220">
        <f t="shared" si="1"/>
        <v>52.36686521663275</v>
      </c>
    </row>
    <row r="15" spans="1:12" s="11" customFormat="1" ht="15.75">
      <c r="A15" s="28" t="s">
        <v>8</v>
      </c>
      <c r="B15" s="28" t="s">
        <v>41</v>
      </c>
      <c r="C15" s="29"/>
      <c r="D15" s="30" t="s">
        <v>42</v>
      </c>
      <c r="E15" s="31">
        <f>E18+E20+E24+E17</f>
        <v>178004</v>
      </c>
      <c r="F15" s="31">
        <v>0</v>
      </c>
      <c r="G15" s="31">
        <v>0</v>
      </c>
      <c r="H15" s="31">
        <f>SUM(E15:G15)</f>
        <v>178004</v>
      </c>
      <c r="I15" s="31">
        <f>I18+I20+I24+I17</f>
        <v>196519</v>
      </c>
      <c r="J15" s="221">
        <f>J18+J20+J24</f>
        <v>196519</v>
      </c>
      <c r="K15" s="222">
        <f>(J15/I15)*100</f>
        <v>100</v>
      </c>
      <c r="L15" s="222">
        <f t="shared" si="1"/>
        <v>7.918319850658406</v>
      </c>
    </row>
    <row r="16" spans="1:12" s="11" customFormat="1" ht="15.75">
      <c r="A16" s="48"/>
      <c r="B16" s="48"/>
      <c r="C16" s="26" t="s">
        <v>104</v>
      </c>
      <c r="D16" s="27" t="s">
        <v>105</v>
      </c>
      <c r="E16" s="40">
        <f>E17</f>
        <v>0</v>
      </c>
      <c r="F16" s="40">
        <f>F17</f>
        <v>0</v>
      </c>
      <c r="G16" s="40">
        <f>G17</f>
        <v>0</v>
      </c>
      <c r="H16" s="40">
        <f>SUM(E16:G16)</f>
        <v>0</v>
      </c>
      <c r="I16" s="40">
        <f>I17</f>
        <v>0</v>
      </c>
      <c r="J16" s="216"/>
      <c r="K16" s="220"/>
      <c r="L16" s="220">
        <f t="shared" si="1"/>
        <v>0</v>
      </c>
    </row>
    <row r="17" spans="1:12" s="9" customFormat="1" ht="15">
      <c r="A17" s="55"/>
      <c r="B17" s="55"/>
      <c r="C17" s="23" t="s">
        <v>107</v>
      </c>
      <c r="D17" s="24" t="s">
        <v>106</v>
      </c>
      <c r="E17" s="41"/>
      <c r="F17" s="41"/>
      <c r="G17" s="41"/>
      <c r="H17" s="41">
        <f>SUM(E17:G17)</f>
        <v>0</v>
      </c>
      <c r="I17" s="41"/>
      <c r="J17" s="219"/>
      <c r="K17" s="220"/>
      <c r="L17" s="220">
        <f t="shared" si="1"/>
        <v>0</v>
      </c>
    </row>
    <row r="18" spans="1:12" s="11" customFormat="1" ht="15.75">
      <c r="A18" s="25"/>
      <c r="B18" s="25"/>
      <c r="C18" s="26" t="s">
        <v>61</v>
      </c>
      <c r="D18" s="27" t="s">
        <v>62</v>
      </c>
      <c r="E18" s="40">
        <f>E19</f>
        <v>18000</v>
      </c>
      <c r="F18" s="40">
        <f>F19</f>
        <v>0</v>
      </c>
      <c r="G18" s="40">
        <f>G19</f>
        <v>0</v>
      </c>
      <c r="H18" s="40">
        <f>SUM(E18:G18)</f>
        <v>18000</v>
      </c>
      <c r="I18" s="40">
        <f>I19</f>
        <v>16908</v>
      </c>
      <c r="J18" s="216">
        <f>J19</f>
        <v>16908</v>
      </c>
      <c r="K18" s="220">
        <f aca="true" t="shared" si="3" ref="K18:K26">(J18/I18)*100</f>
        <v>100</v>
      </c>
      <c r="L18" s="220">
        <f t="shared" si="1"/>
        <v>0.6812723046368663</v>
      </c>
    </row>
    <row r="19" spans="1:12" s="11" customFormat="1" ht="15.75">
      <c r="A19" s="25"/>
      <c r="B19" s="25"/>
      <c r="C19" s="26"/>
      <c r="D19" s="24" t="s">
        <v>63</v>
      </c>
      <c r="E19" s="41">
        <v>18000</v>
      </c>
      <c r="F19" s="40"/>
      <c r="G19" s="40"/>
      <c r="H19" s="41">
        <f>SUM(E19:G19)</f>
        <v>18000</v>
      </c>
      <c r="I19" s="41">
        <v>16908</v>
      </c>
      <c r="J19" s="219">
        <v>16908</v>
      </c>
      <c r="K19" s="220">
        <f t="shared" si="3"/>
        <v>100</v>
      </c>
      <c r="L19" s="220">
        <f t="shared" si="1"/>
        <v>0.6812723046368663</v>
      </c>
    </row>
    <row r="20" spans="1:12" s="11" customFormat="1" ht="15.75">
      <c r="A20" s="25"/>
      <c r="B20" s="25"/>
      <c r="C20" s="26" t="s">
        <v>64</v>
      </c>
      <c r="D20" s="27" t="s">
        <v>96</v>
      </c>
      <c r="E20" s="40">
        <f>E21+E22+E23</f>
        <v>146404</v>
      </c>
      <c r="F20" s="40">
        <f>F21+F23</f>
        <v>0</v>
      </c>
      <c r="G20" s="40">
        <f>G21+G23</f>
        <v>0</v>
      </c>
      <c r="H20" s="40">
        <f>H21+H22+H23</f>
        <v>146404</v>
      </c>
      <c r="I20" s="40">
        <f>I21+I22+I23</f>
        <v>163511</v>
      </c>
      <c r="J20" s="216">
        <f>J21+J22+J23</f>
        <v>163511</v>
      </c>
      <c r="K20" s="220">
        <f t="shared" si="3"/>
        <v>100</v>
      </c>
      <c r="L20" s="220">
        <f t="shared" si="1"/>
        <v>6.5883319022639375</v>
      </c>
    </row>
    <row r="21" spans="1:12" s="11" customFormat="1" ht="15.75">
      <c r="A21" s="25"/>
      <c r="B21" s="25"/>
      <c r="C21" s="26"/>
      <c r="D21" s="24" t="s">
        <v>4</v>
      </c>
      <c r="E21" s="41">
        <v>132654</v>
      </c>
      <c r="F21" s="40"/>
      <c r="G21" s="40"/>
      <c r="H21" s="41">
        <f aca="true" t="shared" si="4" ref="H21:H26">SUM(E21:G21)</f>
        <v>132654</v>
      </c>
      <c r="I21" s="41">
        <v>149895</v>
      </c>
      <c r="J21" s="219">
        <v>149895</v>
      </c>
      <c r="K21" s="220">
        <f t="shared" si="3"/>
        <v>100</v>
      </c>
      <c r="L21" s="220">
        <f t="shared" si="1"/>
        <v>6.039703814971793</v>
      </c>
    </row>
    <row r="22" spans="1:12" s="11" customFormat="1" ht="15.75">
      <c r="A22" s="25"/>
      <c r="B22" s="25"/>
      <c r="C22" s="26"/>
      <c r="D22" s="24" t="s">
        <v>108</v>
      </c>
      <c r="E22" s="41">
        <v>150</v>
      </c>
      <c r="F22" s="40"/>
      <c r="G22" s="40"/>
      <c r="H22" s="41">
        <f t="shared" si="4"/>
        <v>150</v>
      </c>
      <c r="I22" s="41">
        <v>217</v>
      </c>
      <c r="J22" s="219">
        <v>217</v>
      </c>
      <c r="K22" s="220">
        <f t="shared" si="3"/>
        <v>100</v>
      </c>
      <c r="L22" s="220">
        <f t="shared" si="1"/>
        <v>0.008743558676732906</v>
      </c>
    </row>
    <row r="23" spans="1:12" s="3" customFormat="1" ht="12.75">
      <c r="A23" s="25"/>
      <c r="B23" s="25"/>
      <c r="C23" s="23" t="s">
        <v>103</v>
      </c>
      <c r="D23" s="24" t="s">
        <v>5</v>
      </c>
      <c r="E23" s="41">
        <v>13600</v>
      </c>
      <c r="F23" s="40"/>
      <c r="G23" s="40"/>
      <c r="H23" s="41">
        <f t="shared" si="4"/>
        <v>13600</v>
      </c>
      <c r="I23" s="41">
        <v>13399</v>
      </c>
      <c r="J23" s="219">
        <v>13399</v>
      </c>
      <c r="K23" s="220">
        <f t="shared" si="3"/>
        <v>100</v>
      </c>
      <c r="L23" s="220">
        <f t="shared" si="1"/>
        <v>0.5398845286154111</v>
      </c>
    </row>
    <row r="24" spans="1:12" s="11" customFormat="1" ht="15.75">
      <c r="A24" s="25"/>
      <c r="B24" s="25"/>
      <c r="C24" s="26" t="s">
        <v>65</v>
      </c>
      <c r="D24" s="27" t="s">
        <v>66</v>
      </c>
      <c r="E24" s="40">
        <f>E25+E26</f>
        <v>13600</v>
      </c>
      <c r="F24" s="40">
        <f>F25</f>
        <v>0</v>
      </c>
      <c r="G24" s="40">
        <f>G25</f>
        <v>0</v>
      </c>
      <c r="H24" s="40">
        <f t="shared" si="4"/>
        <v>13600</v>
      </c>
      <c r="I24" s="40">
        <f>I25+I26+I27</f>
        <v>16100</v>
      </c>
      <c r="J24" s="216">
        <f>J26+J25+J27</f>
        <v>16100</v>
      </c>
      <c r="K24" s="220">
        <f t="shared" si="3"/>
        <v>100</v>
      </c>
      <c r="L24" s="220">
        <f t="shared" si="1"/>
        <v>0.6487156437576027</v>
      </c>
    </row>
    <row r="25" spans="1:12" s="3" customFormat="1" ht="12.75">
      <c r="A25" s="25"/>
      <c r="B25" s="25"/>
      <c r="C25" s="26"/>
      <c r="D25" s="24" t="s">
        <v>67</v>
      </c>
      <c r="E25" s="41">
        <v>1600</v>
      </c>
      <c r="F25" s="40"/>
      <c r="G25" s="40"/>
      <c r="H25" s="41">
        <f t="shared" si="4"/>
        <v>1600</v>
      </c>
      <c r="I25" s="41">
        <v>1433</v>
      </c>
      <c r="J25" s="219">
        <v>1433</v>
      </c>
      <c r="K25" s="220">
        <f t="shared" si="3"/>
        <v>100</v>
      </c>
      <c r="L25" s="220">
        <f t="shared" si="1"/>
        <v>0.057739721584139425</v>
      </c>
    </row>
    <row r="26" spans="1:12" s="137" customFormat="1" ht="12.75">
      <c r="A26" s="25"/>
      <c r="B26" s="25"/>
      <c r="C26" s="26"/>
      <c r="D26" s="24" t="s">
        <v>151</v>
      </c>
      <c r="E26" s="41">
        <v>12000</v>
      </c>
      <c r="F26" s="40"/>
      <c r="G26" s="40"/>
      <c r="H26" s="41">
        <f t="shared" si="4"/>
        <v>12000</v>
      </c>
      <c r="I26" s="41">
        <v>14667</v>
      </c>
      <c r="J26" s="150">
        <v>14667</v>
      </c>
      <c r="K26" s="220">
        <f t="shared" si="3"/>
        <v>100</v>
      </c>
      <c r="L26" s="220">
        <f t="shared" si="1"/>
        <v>0.5909759221734634</v>
      </c>
    </row>
    <row r="27" spans="1:12" s="137" customFormat="1" ht="12.75">
      <c r="A27" s="25"/>
      <c r="B27" s="25"/>
      <c r="C27" s="26"/>
      <c r="D27" s="24" t="s">
        <v>108</v>
      </c>
      <c r="E27" s="41"/>
      <c r="F27" s="40"/>
      <c r="G27" s="40"/>
      <c r="H27" s="41"/>
      <c r="I27" s="41">
        <v>0</v>
      </c>
      <c r="J27" s="150"/>
      <c r="K27" s="220"/>
      <c r="L27" s="220">
        <f t="shared" si="1"/>
        <v>0</v>
      </c>
    </row>
    <row r="28" spans="1:12" s="11" customFormat="1" ht="15.75">
      <c r="A28" s="28" t="s">
        <v>9</v>
      </c>
      <c r="B28" s="28" t="s">
        <v>43</v>
      </c>
      <c r="C28" s="29"/>
      <c r="D28" s="30" t="s">
        <v>44</v>
      </c>
      <c r="E28" s="31">
        <v>9570</v>
      </c>
      <c r="F28" s="31">
        <v>37025</v>
      </c>
      <c r="G28" s="31">
        <v>0</v>
      </c>
      <c r="H28" s="31">
        <f>SUM(E28:G28)</f>
        <v>46595</v>
      </c>
      <c r="I28" s="31">
        <v>175471</v>
      </c>
      <c r="J28" s="221">
        <v>67484</v>
      </c>
      <c r="K28" s="222">
        <f>(J28/I28)*100</f>
        <v>38.45877666395017</v>
      </c>
      <c r="L28" s="222">
        <f t="shared" si="1"/>
        <v>2.7191258697725504</v>
      </c>
    </row>
    <row r="29" spans="1:12" s="11" customFormat="1" ht="15.75">
      <c r="A29" s="22"/>
      <c r="B29" s="22"/>
      <c r="C29" s="23" t="s">
        <v>45</v>
      </c>
      <c r="D29" s="24" t="s">
        <v>46</v>
      </c>
      <c r="E29" s="41"/>
      <c r="F29" s="41">
        <v>2000</v>
      </c>
      <c r="G29" s="41"/>
      <c r="H29" s="41">
        <f>SUM(E29:G29)</f>
        <v>2000</v>
      </c>
      <c r="I29" s="41">
        <v>2714</v>
      </c>
      <c r="J29" s="216">
        <v>2714</v>
      </c>
      <c r="K29" s="220"/>
      <c r="L29" s="220">
        <f t="shared" si="1"/>
        <v>0.10935492280485304</v>
      </c>
    </row>
    <row r="30" spans="1:12" s="11" customFormat="1" ht="15.75">
      <c r="A30" s="28" t="s">
        <v>10</v>
      </c>
      <c r="B30" s="28" t="s">
        <v>47</v>
      </c>
      <c r="C30" s="29"/>
      <c r="D30" s="30" t="s">
        <v>48</v>
      </c>
      <c r="E30" s="46"/>
      <c r="F30" s="46"/>
      <c r="G30" s="46"/>
      <c r="H30" s="31">
        <f>SUM(E30:G30)</f>
        <v>0</v>
      </c>
      <c r="I30" s="31">
        <v>1884</v>
      </c>
      <c r="J30" s="221">
        <v>1884</v>
      </c>
      <c r="K30" s="222">
        <f>(J30/I30)*100</f>
        <v>100</v>
      </c>
      <c r="L30" s="222">
        <f t="shared" si="1"/>
        <v>0.07591181818877786</v>
      </c>
    </row>
    <row r="31" spans="1:12" s="11" customFormat="1" ht="15.75">
      <c r="A31" s="28" t="s">
        <v>20</v>
      </c>
      <c r="B31" s="28" t="s">
        <v>49</v>
      </c>
      <c r="C31" s="29"/>
      <c r="D31" s="30" t="s">
        <v>50</v>
      </c>
      <c r="E31" s="31">
        <f>E32+E33</f>
        <v>0</v>
      </c>
      <c r="F31" s="31">
        <f>F32+F33</f>
        <v>9652</v>
      </c>
      <c r="G31" s="31">
        <f>G32+G33</f>
        <v>0</v>
      </c>
      <c r="H31" s="31">
        <f>H32+H33</f>
        <v>9652</v>
      </c>
      <c r="I31" s="31">
        <v>1948</v>
      </c>
      <c r="J31" s="221">
        <f>J32+J33</f>
        <v>1947</v>
      </c>
      <c r="K31" s="222">
        <f>(J31/I31)*100</f>
        <v>99.94866529774127</v>
      </c>
      <c r="L31" s="222">
        <f t="shared" si="1"/>
        <v>0.07845027070782935</v>
      </c>
    </row>
    <row r="32" spans="1:12" s="11" customFormat="1" ht="15.75">
      <c r="A32" s="22"/>
      <c r="B32" s="22"/>
      <c r="C32" s="23" t="s">
        <v>97</v>
      </c>
      <c r="D32" s="24" t="s">
        <v>98</v>
      </c>
      <c r="E32" s="41"/>
      <c r="F32" s="41"/>
      <c r="G32" s="41"/>
      <c r="H32" s="41">
        <f>SUM(E32:G32)</f>
        <v>0</v>
      </c>
      <c r="I32" s="41"/>
      <c r="J32" s="219"/>
      <c r="K32" s="220"/>
      <c r="L32" s="220">
        <f t="shared" si="1"/>
        <v>0</v>
      </c>
    </row>
    <row r="33" spans="1:12" s="11" customFormat="1" ht="15.75">
      <c r="A33" s="22"/>
      <c r="B33" s="22"/>
      <c r="C33" s="23" t="s">
        <v>52</v>
      </c>
      <c r="D33" s="24" t="s">
        <v>51</v>
      </c>
      <c r="E33" s="41"/>
      <c r="F33" s="41">
        <v>9652</v>
      </c>
      <c r="G33" s="41"/>
      <c r="H33" s="41">
        <f>SUM(E33:G33)</f>
        <v>9652</v>
      </c>
      <c r="I33" s="41">
        <v>1948</v>
      </c>
      <c r="J33" s="219">
        <v>1947</v>
      </c>
      <c r="K33" s="220">
        <f>(J33/I33)*100</f>
        <v>99.94866529774127</v>
      </c>
      <c r="L33" s="220">
        <f t="shared" si="1"/>
        <v>0.07845027070782935</v>
      </c>
    </row>
    <row r="34" spans="1:12" s="11" customFormat="1" ht="31.5">
      <c r="A34" s="28" t="s">
        <v>11</v>
      </c>
      <c r="B34" s="28" t="s">
        <v>53</v>
      </c>
      <c r="C34" s="29"/>
      <c r="D34" s="30" t="s">
        <v>54</v>
      </c>
      <c r="E34" s="31">
        <f aca="true" t="shared" si="5" ref="E34:K34">E35+E36+E37</f>
        <v>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31">
        <f t="shared" si="5"/>
        <v>14046</v>
      </c>
      <c r="J34" s="31">
        <f t="shared" si="5"/>
        <v>14046</v>
      </c>
      <c r="K34" s="31">
        <f t="shared" si="5"/>
        <v>0</v>
      </c>
      <c r="L34" s="222">
        <f t="shared" si="1"/>
        <v>0.5659540330570987</v>
      </c>
    </row>
    <row r="35" spans="1:12" s="11" customFormat="1" ht="15.75">
      <c r="A35" s="22"/>
      <c r="B35" s="22"/>
      <c r="C35" s="23" t="s">
        <v>97</v>
      </c>
      <c r="D35" s="24" t="s">
        <v>99</v>
      </c>
      <c r="E35" s="41"/>
      <c r="F35" s="41"/>
      <c r="G35" s="41"/>
      <c r="H35" s="41">
        <f>SUM(E35:G35)</f>
        <v>0</v>
      </c>
      <c r="I35" s="41"/>
      <c r="J35" s="216"/>
      <c r="K35" s="220"/>
      <c r="L35" s="220">
        <f t="shared" si="1"/>
        <v>0</v>
      </c>
    </row>
    <row r="36" spans="1:12" s="3" customFormat="1" ht="12.75">
      <c r="A36" s="22"/>
      <c r="B36" s="22"/>
      <c r="C36" s="23" t="s">
        <v>55</v>
      </c>
      <c r="D36" s="24" t="s">
        <v>56</v>
      </c>
      <c r="E36" s="41"/>
      <c r="F36" s="41"/>
      <c r="G36" s="41"/>
      <c r="H36" s="41">
        <f>SUM(E36:G36)</f>
        <v>0</v>
      </c>
      <c r="I36" s="41">
        <v>978</v>
      </c>
      <c r="J36" s="219"/>
      <c r="K36" s="220">
        <f>(J36/I36)*100</f>
        <v>0</v>
      </c>
      <c r="L36" s="220">
        <f t="shared" si="1"/>
        <v>0</v>
      </c>
    </row>
    <row r="37" spans="1:12" s="3" customFormat="1" ht="12.75">
      <c r="A37" s="22"/>
      <c r="B37" s="22"/>
      <c r="C37" s="23" t="s">
        <v>544</v>
      </c>
      <c r="D37" s="20" t="s">
        <v>545</v>
      </c>
      <c r="E37" s="41"/>
      <c r="F37" s="41"/>
      <c r="G37" s="41"/>
      <c r="H37" s="41"/>
      <c r="I37" s="41">
        <v>13068</v>
      </c>
      <c r="J37" s="219">
        <v>14046</v>
      </c>
      <c r="K37" s="220"/>
      <c r="L37" s="220"/>
    </row>
    <row r="38" spans="1:12" s="11" customFormat="1" ht="15.75">
      <c r="A38" s="28" t="s">
        <v>12</v>
      </c>
      <c r="B38" s="28" t="s">
        <v>57</v>
      </c>
      <c r="C38" s="29"/>
      <c r="D38" s="30" t="s">
        <v>58</v>
      </c>
      <c r="E38" s="31">
        <f>E39</f>
        <v>0</v>
      </c>
      <c r="F38" s="31">
        <f>F39</f>
        <v>340000</v>
      </c>
      <c r="G38" s="31">
        <f>G39</f>
        <v>0</v>
      </c>
      <c r="H38" s="31">
        <f>SUM(E38:G38)</f>
        <v>340000</v>
      </c>
      <c r="I38" s="31">
        <f>SUM(I39:I40)</f>
        <v>360188</v>
      </c>
      <c r="J38" s="31">
        <f>SUM(J39:J40)</f>
        <v>371435</v>
      </c>
      <c r="K38" s="31">
        <f>SUM(K39)</f>
        <v>100</v>
      </c>
      <c r="L38" s="222">
        <f>(J38/$J$41)*100</f>
        <v>14.966192244664919</v>
      </c>
    </row>
    <row r="39" spans="1:12" s="45" customFormat="1" ht="25.5">
      <c r="A39" s="22"/>
      <c r="B39" s="22"/>
      <c r="C39" s="23" t="s">
        <v>59</v>
      </c>
      <c r="D39" s="24" t="s">
        <v>60</v>
      </c>
      <c r="E39" s="41"/>
      <c r="F39" s="41">
        <v>340000</v>
      </c>
      <c r="G39" s="41"/>
      <c r="H39" s="41">
        <f>SUM(E39:G39)</f>
        <v>340000</v>
      </c>
      <c r="I39" s="41">
        <v>360188</v>
      </c>
      <c r="J39" s="150">
        <v>360188</v>
      </c>
      <c r="K39" s="220">
        <f>(J39/I39)*100</f>
        <v>100</v>
      </c>
      <c r="L39" s="220">
        <f>(J39/$J$41)*100</f>
        <v>14.513018030668537</v>
      </c>
    </row>
    <row r="40" spans="1:12" s="45" customFormat="1" ht="15">
      <c r="A40" s="22"/>
      <c r="B40" s="22"/>
      <c r="C40" s="23" t="s">
        <v>653</v>
      </c>
      <c r="D40" s="23" t="s">
        <v>654</v>
      </c>
      <c r="E40" s="41"/>
      <c r="F40" s="41"/>
      <c r="G40" s="41"/>
      <c r="H40" s="41"/>
      <c r="I40" s="41"/>
      <c r="J40" s="150">
        <v>11247</v>
      </c>
      <c r="K40" s="220"/>
      <c r="L40" s="220"/>
    </row>
    <row r="41" spans="1:12" ht="15.75">
      <c r="A41" s="28"/>
      <c r="B41" s="28"/>
      <c r="C41" s="29"/>
      <c r="D41" s="30" t="s">
        <v>13</v>
      </c>
      <c r="E41" s="31">
        <f>E4+E12+E15+E28+E30+E31+E34+E38</f>
        <v>598303</v>
      </c>
      <c r="F41" s="31">
        <f>F4+F12+F15+F28+F30+F31+F34+F38</f>
        <v>388381</v>
      </c>
      <c r="G41" s="31">
        <f>G4+G12+G15+G28+G30+G31+G34+G38</f>
        <v>0</v>
      </c>
      <c r="H41" s="31">
        <f>H4+H12+H15+H28+H30+H31+H34+H38</f>
        <v>986684</v>
      </c>
      <c r="I41" s="31">
        <f>I4+I12+I15+I28+I30+I31+I34+I38</f>
        <v>2618357</v>
      </c>
      <c r="J41" s="221">
        <f>J38+J34+J31+J30+J28+J15+J12+J4</f>
        <v>2481827</v>
      </c>
      <c r="K41" s="222">
        <f>(J41/I41)*100</f>
        <v>94.78566138994798</v>
      </c>
      <c r="L41" s="222">
        <f>(J41/$J$41)*100</f>
        <v>100</v>
      </c>
    </row>
    <row r="42" spans="1:9" s="9" customFormat="1" ht="15">
      <c r="A42" s="17"/>
      <c r="B42" s="17"/>
      <c r="C42" s="17"/>
      <c r="D42" s="14"/>
      <c r="E42" s="18"/>
      <c r="F42" s="18"/>
      <c r="G42" s="18"/>
      <c r="H42" s="18"/>
      <c r="I42" s="304"/>
    </row>
    <row r="43" spans="1:9" s="9" customFormat="1" ht="15">
      <c r="A43" s="17"/>
      <c r="B43" s="17"/>
      <c r="C43" s="17"/>
      <c r="D43" s="14"/>
      <c r="E43" s="18"/>
      <c r="F43" s="18"/>
      <c r="G43" s="18"/>
      <c r="H43" s="18"/>
      <c r="I43" s="304"/>
    </row>
    <row r="44" spans="1:9" s="38" customFormat="1" ht="15">
      <c r="A44" s="17"/>
      <c r="B44" s="17"/>
      <c r="C44" s="17"/>
      <c r="D44" s="14"/>
      <c r="E44" s="18"/>
      <c r="F44" s="18"/>
      <c r="G44" s="18"/>
      <c r="H44" s="18"/>
      <c r="I44" s="304"/>
    </row>
    <row r="45" spans="1:8" ht="15">
      <c r="A45" s="17"/>
      <c r="B45" s="17"/>
      <c r="C45" s="17"/>
      <c r="D45" s="14"/>
      <c r="E45" s="18"/>
      <c r="F45" s="18"/>
      <c r="G45" s="18"/>
      <c r="H45" s="18"/>
    </row>
    <row r="46" spans="1:9" s="9" customFormat="1" ht="15">
      <c r="A46" s="17"/>
      <c r="B46" s="17"/>
      <c r="C46" s="17"/>
      <c r="D46" s="14"/>
      <c r="E46" s="18"/>
      <c r="F46" s="18"/>
      <c r="G46" s="18"/>
      <c r="H46" s="18"/>
      <c r="I46" s="304"/>
    </row>
    <row r="47" spans="1:10" s="38" customFormat="1" ht="15">
      <c r="A47" s="17"/>
      <c r="B47" s="17"/>
      <c r="C47" s="17"/>
      <c r="D47" s="14"/>
      <c r="E47" s="18"/>
      <c r="F47" s="18"/>
      <c r="G47" s="18"/>
      <c r="H47" s="18"/>
      <c r="I47" s="304"/>
      <c r="J47" s="305"/>
    </row>
    <row r="48" spans="1:8" ht="15">
      <c r="A48" s="17"/>
      <c r="B48" s="17"/>
      <c r="C48" s="17"/>
      <c r="D48" s="14"/>
      <c r="E48" s="18"/>
      <c r="F48" s="18"/>
      <c r="G48" s="18"/>
      <c r="H48" s="18"/>
    </row>
    <row r="49" spans="1:9" s="9" customFormat="1" ht="15">
      <c r="A49" s="17"/>
      <c r="B49" s="17"/>
      <c r="C49" s="17"/>
      <c r="D49" s="14"/>
      <c r="E49" s="18"/>
      <c r="F49" s="18"/>
      <c r="G49" s="18"/>
      <c r="H49" s="18"/>
      <c r="I49" s="304"/>
    </row>
    <row r="50" spans="1:8" ht="15">
      <c r="A50" s="17"/>
      <c r="B50" s="17"/>
      <c r="C50" s="17"/>
      <c r="D50" s="14"/>
      <c r="E50" s="18"/>
      <c r="F50" s="18"/>
      <c r="G50" s="18"/>
      <c r="H50" s="18"/>
    </row>
    <row r="51" spans="1:9" s="11" customFormat="1" ht="15.75">
      <c r="A51" s="17"/>
      <c r="B51" s="17"/>
      <c r="C51" s="17"/>
      <c r="D51" s="14"/>
      <c r="E51" s="18"/>
      <c r="F51" s="18"/>
      <c r="G51" s="18"/>
      <c r="H51" s="18"/>
      <c r="I51" s="304"/>
    </row>
    <row r="52" spans="1:8" ht="15">
      <c r="A52" s="17"/>
      <c r="B52" s="17"/>
      <c r="C52" s="17"/>
      <c r="D52" s="14"/>
      <c r="E52" s="18"/>
      <c r="F52" s="18"/>
      <c r="G52" s="18"/>
      <c r="H52" s="18"/>
    </row>
    <row r="53" spans="1:8" ht="15">
      <c r="A53" s="17"/>
      <c r="B53" s="17"/>
      <c r="C53" s="17"/>
      <c r="D53" s="14"/>
      <c r="E53" s="18"/>
      <c r="F53" s="18"/>
      <c r="G53" s="18"/>
      <c r="H53" s="18"/>
    </row>
    <row r="54" spans="1:8" ht="15">
      <c r="A54" s="17"/>
      <c r="B54" s="17"/>
      <c r="C54" s="17"/>
      <c r="D54" s="14"/>
      <c r="E54" s="18"/>
      <c r="F54" s="18"/>
      <c r="G54" s="18"/>
      <c r="H54" s="18"/>
    </row>
    <row r="55" spans="1:8" ht="15">
      <c r="A55" s="17"/>
      <c r="B55" s="17"/>
      <c r="C55" s="17"/>
      <c r="D55" s="14"/>
      <c r="E55" s="18"/>
      <c r="F55" s="18"/>
      <c r="G55" s="18"/>
      <c r="H55" s="18"/>
    </row>
    <row r="56" spans="1:8" ht="15">
      <c r="A56" s="17"/>
      <c r="B56" s="17"/>
      <c r="C56" s="17"/>
      <c r="D56" s="14"/>
      <c r="E56" s="18"/>
      <c r="F56" s="18"/>
      <c r="G56" s="18"/>
      <c r="H56" s="18"/>
    </row>
    <row r="57" spans="1:8" ht="15">
      <c r="A57" s="17"/>
      <c r="B57" s="17"/>
      <c r="C57" s="17"/>
      <c r="D57" s="14"/>
      <c r="E57" s="18"/>
      <c r="F57" s="18"/>
      <c r="G57" s="18"/>
      <c r="H57" s="18"/>
    </row>
    <row r="58" spans="1:8" ht="15">
      <c r="A58" s="17"/>
      <c r="B58" s="17"/>
      <c r="C58" s="17"/>
      <c r="D58" s="14"/>
      <c r="E58" s="18"/>
      <c r="F58" s="18"/>
      <c r="G58" s="18"/>
      <c r="H58" s="18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&amp;L1. melléklet a 6/2019.(V.30.) 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2"/>
  <sheetViews>
    <sheetView view="pageLayout" zoomScaleNormal="115" workbookViewId="0" topLeftCell="A76">
      <selection activeCell="D88" sqref="D88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2.7109375" style="0" bestFit="1" customWidth="1"/>
    <col min="11" max="11" width="11.00390625" style="320" customWidth="1"/>
    <col min="13" max="13" width="12.7109375" style="0" bestFit="1" customWidth="1"/>
  </cols>
  <sheetData>
    <row r="1" spans="1:11" ht="15.75">
      <c r="A1" s="428" t="s">
        <v>540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5.75">
      <c r="A2" s="430" t="s">
        <v>119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9" ht="15.75">
      <c r="A3" s="432"/>
      <c r="B3" s="432"/>
      <c r="C3" s="432"/>
      <c r="D3" s="432"/>
      <c r="E3" s="15"/>
      <c r="F3" s="7"/>
      <c r="G3"/>
      <c r="H3"/>
      <c r="I3" s="15"/>
    </row>
    <row r="4" spans="1:11" s="69" customFormat="1" ht="12.75">
      <c r="A4" s="434" t="s">
        <v>133</v>
      </c>
      <c r="B4" s="434"/>
      <c r="C4" s="434"/>
      <c r="D4" s="434"/>
      <c r="E4" s="68"/>
      <c r="F4" s="68"/>
      <c r="I4" s="68"/>
      <c r="K4" s="321"/>
    </row>
    <row r="5" spans="1:11" s="84" customFormat="1" ht="45">
      <c r="A5" s="66" t="s">
        <v>18</v>
      </c>
      <c r="B5" s="66" t="s">
        <v>19</v>
      </c>
      <c r="C5" s="66" t="s">
        <v>16</v>
      </c>
      <c r="D5" s="66" t="s">
        <v>17</v>
      </c>
      <c r="E5" s="67" t="s">
        <v>541</v>
      </c>
      <c r="F5" s="67" t="s">
        <v>542</v>
      </c>
      <c r="G5" s="67" t="s">
        <v>543</v>
      </c>
      <c r="H5" s="67" t="s">
        <v>546</v>
      </c>
      <c r="I5" s="67" t="s">
        <v>547</v>
      </c>
      <c r="J5" s="206" t="s">
        <v>214</v>
      </c>
      <c r="K5" s="322" t="s">
        <v>217</v>
      </c>
    </row>
    <row r="6" spans="1:11" s="69" customFormat="1" ht="22.5">
      <c r="A6" s="70" t="s">
        <v>6</v>
      </c>
      <c r="B6" s="70" t="s">
        <v>35</v>
      </c>
      <c r="C6" s="71"/>
      <c r="D6" s="72" t="s">
        <v>36</v>
      </c>
      <c r="E6" s="73">
        <f aca="true" t="shared" si="0" ref="E6:J6">E7+E8+E9+E10+E11+E12</f>
        <v>406729</v>
      </c>
      <c r="F6" s="73">
        <f t="shared" si="0"/>
        <v>0</v>
      </c>
      <c r="G6" s="73">
        <f t="shared" si="0"/>
        <v>0</v>
      </c>
      <c r="H6" s="73">
        <f t="shared" si="0"/>
        <v>406729</v>
      </c>
      <c r="I6" s="73">
        <f t="shared" si="0"/>
        <v>503734</v>
      </c>
      <c r="J6" s="210">
        <f t="shared" si="0"/>
        <v>484519</v>
      </c>
      <c r="K6" s="323">
        <f aca="true" t="shared" si="1" ref="K6:K25">(J6/I6)*100</f>
        <v>96.18548678469192</v>
      </c>
    </row>
    <row r="7" spans="1:11" s="69" customFormat="1" ht="20.25" customHeight="1">
      <c r="A7" s="74"/>
      <c r="B7" s="74"/>
      <c r="C7" s="75" t="s">
        <v>29</v>
      </c>
      <c r="D7" s="76" t="s">
        <v>24</v>
      </c>
      <c r="E7" s="77">
        <v>150768</v>
      </c>
      <c r="F7" s="77"/>
      <c r="G7" s="77"/>
      <c r="H7" s="77">
        <f aca="true" t="shared" si="2" ref="H7:H12">SUM(E7:G7)</f>
        <v>150768</v>
      </c>
      <c r="I7" s="199">
        <v>150910</v>
      </c>
      <c r="J7" s="207">
        <v>150910</v>
      </c>
      <c r="K7" s="324">
        <f t="shared" si="1"/>
        <v>100</v>
      </c>
    </row>
    <row r="8" spans="1:11" s="69" customFormat="1" ht="20.25" customHeight="1">
      <c r="A8" s="74"/>
      <c r="B8" s="74"/>
      <c r="C8" s="75" t="s">
        <v>30</v>
      </c>
      <c r="D8" s="76" t="s">
        <v>25</v>
      </c>
      <c r="E8" s="77">
        <v>87870</v>
      </c>
      <c r="F8" s="77"/>
      <c r="G8" s="77"/>
      <c r="H8" s="77">
        <f t="shared" si="2"/>
        <v>87870</v>
      </c>
      <c r="I8" s="199">
        <v>89174</v>
      </c>
      <c r="J8" s="207">
        <v>89174</v>
      </c>
      <c r="K8" s="324">
        <f t="shared" si="1"/>
        <v>100</v>
      </c>
    </row>
    <row r="9" spans="1:11" s="69" customFormat="1" ht="20.25" customHeight="1">
      <c r="A9" s="74"/>
      <c r="B9" s="74"/>
      <c r="C9" s="75" t="s">
        <v>31</v>
      </c>
      <c r="D9" s="76" t="s">
        <v>26</v>
      </c>
      <c r="E9" s="77">
        <v>94663</v>
      </c>
      <c r="F9" s="77"/>
      <c r="G9" s="77"/>
      <c r="H9" s="77">
        <f t="shared" si="2"/>
        <v>94663</v>
      </c>
      <c r="I9" s="199">
        <v>99519</v>
      </c>
      <c r="J9" s="207">
        <v>99519</v>
      </c>
      <c r="K9" s="324">
        <f t="shared" si="1"/>
        <v>100</v>
      </c>
    </row>
    <row r="10" spans="1:11" s="69" customFormat="1" ht="20.25" customHeight="1">
      <c r="A10" s="74"/>
      <c r="B10" s="74"/>
      <c r="C10" s="75" t="s">
        <v>32</v>
      </c>
      <c r="D10" s="76" t="s">
        <v>27</v>
      </c>
      <c r="E10" s="77">
        <v>6153</v>
      </c>
      <c r="F10" s="85"/>
      <c r="G10" s="85"/>
      <c r="H10" s="77">
        <f t="shared" si="2"/>
        <v>6153</v>
      </c>
      <c r="I10" s="199">
        <v>7769</v>
      </c>
      <c r="J10" s="207">
        <v>7769</v>
      </c>
      <c r="K10" s="324">
        <f t="shared" si="1"/>
        <v>100</v>
      </c>
    </row>
    <row r="11" spans="1:11" s="69" customFormat="1" ht="11.25">
      <c r="A11" s="74"/>
      <c r="B11" s="74"/>
      <c r="C11" s="75" t="s">
        <v>33</v>
      </c>
      <c r="D11" s="76" t="s">
        <v>23</v>
      </c>
      <c r="E11" s="77">
        <v>67275</v>
      </c>
      <c r="F11" s="85"/>
      <c r="G11" s="85"/>
      <c r="H11" s="77">
        <f t="shared" si="2"/>
        <v>67275</v>
      </c>
      <c r="I11" s="199">
        <v>11978</v>
      </c>
      <c r="J11" s="207">
        <v>11978</v>
      </c>
      <c r="K11" s="324">
        <f t="shared" si="1"/>
        <v>100</v>
      </c>
    </row>
    <row r="12" spans="1:13" s="69" customFormat="1" ht="21.75" customHeight="1">
      <c r="A12" s="74"/>
      <c r="B12" s="74"/>
      <c r="C12" s="75" t="s">
        <v>68</v>
      </c>
      <c r="D12" s="76" t="s">
        <v>69</v>
      </c>
      <c r="E12" s="77"/>
      <c r="F12" s="77"/>
      <c r="G12" s="77"/>
      <c r="H12" s="77">
        <f t="shared" si="2"/>
        <v>0</v>
      </c>
      <c r="I12" s="199">
        <f>SUM(I13:I24)</f>
        <v>144384</v>
      </c>
      <c r="J12" s="199">
        <f>SUM(J13:J24)</f>
        <v>125169</v>
      </c>
      <c r="K12" s="324">
        <f t="shared" si="1"/>
        <v>86.6917386968085</v>
      </c>
      <c r="M12" s="343"/>
    </row>
    <row r="13" spans="1:11" s="69" customFormat="1" ht="11.25">
      <c r="A13" s="74"/>
      <c r="B13" s="74"/>
      <c r="C13" s="75"/>
      <c r="D13" s="76" t="s">
        <v>557</v>
      </c>
      <c r="E13" s="78"/>
      <c r="F13" s="78"/>
      <c r="G13" s="78"/>
      <c r="H13" s="77"/>
      <c r="I13" s="78">
        <v>104247</v>
      </c>
      <c r="J13" s="207">
        <v>84865</v>
      </c>
      <c r="K13" s="324">
        <f t="shared" si="1"/>
        <v>81.40761844465548</v>
      </c>
    </row>
    <row r="14" spans="1:11" s="69" customFormat="1" ht="11.25">
      <c r="A14" s="74"/>
      <c r="B14" s="74"/>
      <c r="C14" s="75"/>
      <c r="D14" s="76" t="s">
        <v>558</v>
      </c>
      <c r="E14" s="78"/>
      <c r="F14" s="78"/>
      <c r="G14" s="78"/>
      <c r="H14" s="77"/>
      <c r="I14" s="78">
        <v>188</v>
      </c>
      <c r="J14" s="207">
        <v>188</v>
      </c>
      <c r="K14" s="324">
        <f t="shared" si="1"/>
        <v>100</v>
      </c>
    </row>
    <row r="15" spans="1:11" s="69" customFormat="1" ht="22.5">
      <c r="A15" s="74"/>
      <c r="B15" s="74"/>
      <c r="C15" s="75"/>
      <c r="D15" s="76" t="s">
        <v>559</v>
      </c>
      <c r="E15" s="78"/>
      <c r="F15" s="78"/>
      <c r="G15" s="78"/>
      <c r="H15" s="77"/>
      <c r="I15" s="78">
        <v>27268</v>
      </c>
      <c r="J15" s="207">
        <v>27268</v>
      </c>
      <c r="K15" s="324">
        <f t="shared" si="1"/>
        <v>100</v>
      </c>
    </row>
    <row r="16" spans="1:11" s="69" customFormat="1" ht="22.5">
      <c r="A16" s="74"/>
      <c r="B16" s="74"/>
      <c r="C16" s="75"/>
      <c r="D16" s="76" t="s">
        <v>560</v>
      </c>
      <c r="E16" s="78"/>
      <c r="F16" s="78"/>
      <c r="G16" s="78"/>
      <c r="H16" s="77"/>
      <c r="I16" s="78">
        <v>1040</v>
      </c>
      <c r="J16" s="207">
        <v>942</v>
      </c>
      <c r="K16" s="324">
        <f t="shared" si="1"/>
        <v>90.57692307692308</v>
      </c>
    </row>
    <row r="17" spans="1:11" s="69" customFormat="1" ht="22.5">
      <c r="A17" s="74"/>
      <c r="B17" s="74"/>
      <c r="C17" s="75"/>
      <c r="D17" s="76" t="s">
        <v>561</v>
      </c>
      <c r="E17" s="78"/>
      <c r="F17" s="78"/>
      <c r="G17" s="78"/>
      <c r="H17" s="77"/>
      <c r="I17" s="78">
        <v>3069</v>
      </c>
      <c r="J17" s="207">
        <v>3069</v>
      </c>
      <c r="K17" s="324">
        <f t="shared" si="1"/>
        <v>100</v>
      </c>
    </row>
    <row r="18" spans="1:11" s="69" customFormat="1" ht="22.5">
      <c r="A18" s="74"/>
      <c r="B18" s="74"/>
      <c r="C18" s="75"/>
      <c r="D18" s="76" t="s">
        <v>562</v>
      </c>
      <c r="E18" s="78"/>
      <c r="F18" s="78"/>
      <c r="G18" s="78"/>
      <c r="H18" s="77"/>
      <c r="I18" s="78">
        <v>400</v>
      </c>
      <c r="J18" s="207">
        <v>400</v>
      </c>
      <c r="K18" s="324">
        <f t="shared" si="1"/>
        <v>100</v>
      </c>
    </row>
    <row r="19" spans="1:11" s="69" customFormat="1" ht="11.25">
      <c r="A19" s="74"/>
      <c r="B19" s="74"/>
      <c r="C19" s="75"/>
      <c r="D19" s="76" t="s">
        <v>563</v>
      </c>
      <c r="E19" s="78"/>
      <c r="F19" s="78"/>
      <c r="G19" s="78"/>
      <c r="H19" s="77"/>
      <c r="I19" s="78">
        <v>3958</v>
      </c>
      <c r="J19" s="207">
        <v>3958</v>
      </c>
      <c r="K19" s="324">
        <f t="shared" si="1"/>
        <v>100</v>
      </c>
    </row>
    <row r="20" spans="1:11" s="69" customFormat="1" ht="22.5">
      <c r="A20" s="74"/>
      <c r="B20" s="74"/>
      <c r="C20" s="75"/>
      <c r="D20" s="76" t="s">
        <v>564</v>
      </c>
      <c r="E20" s="78"/>
      <c r="F20" s="78"/>
      <c r="G20" s="78"/>
      <c r="H20" s="77"/>
      <c r="I20" s="78">
        <v>2193</v>
      </c>
      <c r="J20" s="207">
        <v>2193</v>
      </c>
      <c r="K20" s="324">
        <f t="shared" si="1"/>
        <v>100</v>
      </c>
    </row>
    <row r="21" spans="1:11" s="69" customFormat="1" ht="11.25">
      <c r="A21" s="74"/>
      <c r="B21" s="74"/>
      <c r="C21" s="75"/>
      <c r="D21" s="76" t="s">
        <v>565</v>
      </c>
      <c r="E21" s="78"/>
      <c r="F21" s="78"/>
      <c r="G21" s="78"/>
      <c r="H21" s="77"/>
      <c r="I21" s="78">
        <v>205</v>
      </c>
      <c r="J21" s="207">
        <v>205</v>
      </c>
      <c r="K21" s="324">
        <f t="shared" si="1"/>
        <v>100</v>
      </c>
    </row>
    <row r="22" spans="1:11" s="69" customFormat="1" ht="11.25">
      <c r="A22" s="74"/>
      <c r="B22" s="74"/>
      <c r="C22" s="75"/>
      <c r="D22" s="76" t="s">
        <v>566</v>
      </c>
      <c r="E22" s="78"/>
      <c r="F22" s="78"/>
      <c r="G22" s="78"/>
      <c r="H22" s="77"/>
      <c r="I22" s="78">
        <v>1135</v>
      </c>
      <c r="J22" s="207">
        <v>1135</v>
      </c>
      <c r="K22" s="324">
        <f t="shared" si="1"/>
        <v>100</v>
      </c>
    </row>
    <row r="23" spans="1:11" s="69" customFormat="1" ht="11.25">
      <c r="A23" s="74"/>
      <c r="B23" s="74"/>
      <c r="C23" s="75"/>
      <c r="D23" s="76" t="s">
        <v>567</v>
      </c>
      <c r="E23" s="78"/>
      <c r="F23" s="78"/>
      <c r="G23" s="78"/>
      <c r="H23" s="77"/>
      <c r="I23" s="78">
        <v>681</v>
      </c>
      <c r="J23" s="207">
        <v>681</v>
      </c>
      <c r="K23" s="324">
        <f t="shared" si="1"/>
        <v>100</v>
      </c>
    </row>
    <row r="24" spans="1:11" s="69" customFormat="1" ht="22.5">
      <c r="A24" s="74"/>
      <c r="B24" s="74"/>
      <c r="C24" s="75"/>
      <c r="D24" s="76" t="s">
        <v>640</v>
      </c>
      <c r="E24" s="78"/>
      <c r="F24" s="78"/>
      <c r="G24" s="78"/>
      <c r="H24" s="77"/>
      <c r="I24" s="78">
        <v>0</v>
      </c>
      <c r="J24" s="207">
        <v>265</v>
      </c>
      <c r="K24" s="324"/>
    </row>
    <row r="25" spans="1:11" s="86" customFormat="1" ht="22.5">
      <c r="A25" s="70" t="s">
        <v>7</v>
      </c>
      <c r="B25" s="70" t="s">
        <v>38</v>
      </c>
      <c r="C25" s="71"/>
      <c r="D25" s="72" t="s">
        <v>37</v>
      </c>
      <c r="E25" s="73">
        <f>E26+E27</f>
        <v>0</v>
      </c>
      <c r="F25" s="73">
        <f>F26+F27</f>
        <v>0</v>
      </c>
      <c r="G25" s="73">
        <f>G26+G27</f>
        <v>0</v>
      </c>
      <c r="H25" s="73">
        <f>SUM(E25:G25)</f>
        <v>0</v>
      </c>
      <c r="I25" s="73">
        <f>I26+I27</f>
        <v>1335227</v>
      </c>
      <c r="J25" s="210">
        <f>J26+J27</f>
        <v>1314653</v>
      </c>
      <c r="K25" s="323">
        <f t="shared" si="1"/>
        <v>98.45913840867509</v>
      </c>
    </row>
    <row r="26" spans="1:11" s="69" customFormat="1" ht="11.25">
      <c r="A26" s="74"/>
      <c r="B26" s="74"/>
      <c r="C26" s="75" t="s">
        <v>39</v>
      </c>
      <c r="D26" s="76" t="s">
        <v>40</v>
      </c>
      <c r="E26" s="78"/>
      <c r="F26" s="78"/>
      <c r="G26" s="78"/>
      <c r="H26" s="77">
        <f>SUM(E26:G26)</f>
        <v>0</v>
      </c>
      <c r="I26" s="78">
        <v>14998</v>
      </c>
      <c r="J26" s="207">
        <v>14998</v>
      </c>
      <c r="K26" s="324"/>
    </row>
    <row r="27" spans="1:11" s="69" customFormat="1" ht="22.5">
      <c r="A27" s="74"/>
      <c r="B27" s="74"/>
      <c r="C27" s="75" t="s">
        <v>70</v>
      </c>
      <c r="D27" s="76" t="s">
        <v>71</v>
      </c>
      <c r="E27" s="78"/>
      <c r="F27" s="78"/>
      <c r="G27" s="78"/>
      <c r="H27" s="78">
        <f>H35+H36+H37</f>
        <v>0</v>
      </c>
      <c r="I27" s="78">
        <f>SUM(I28:I37)</f>
        <v>1320229</v>
      </c>
      <c r="J27" s="78">
        <f>SUM(J28:J37)</f>
        <v>1299655</v>
      </c>
      <c r="K27" s="324">
        <f>(J27/I27)*100</f>
        <v>98.4416339892549</v>
      </c>
    </row>
    <row r="28" spans="1:11" s="69" customFormat="1" ht="11.25">
      <c r="A28" s="74"/>
      <c r="B28" s="74"/>
      <c r="C28" s="75"/>
      <c r="D28" s="50" t="s">
        <v>568</v>
      </c>
      <c r="E28" s="78"/>
      <c r="F28" s="78"/>
      <c r="G28" s="78"/>
      <c r="H28" s="78"/>
      <c r="I28" s="78">
        <v>4808</v>
      </c>
      <c r="J28" s="207"/>
      <c r="K28" s="324">
        <f aca="true" t="shared" si="3" ref="K28:K37">(J28/I28)*100</f>
        <v>0</v>
      </c>
    </row>
    <row r="29" spans="1:11" s="69" customFormat="1" ht="22.5">
      <c r="A29" s="74"/>
      <c r="B29" s="74"/>
      <c r="C29" s="75"/>
      <c r="D29" s="174" t="s">
        <v>569</v>
      </c>
      <c r="E29" s="78"/>
      <c r="F29" s="78"/>
      <c r="G29" s="78"/>
      <c r="H29" s="78"/>
      <c r="I29" s="78">
        <v>19938</v>
      </c>
      <c r="J29" s="207">
        <v>9438</v>
      </c>
      <c r="K29" s="324">
        <f t="shared" si="3"/>
        <v>47.336743906108936</v>
      </c>
    </row>
    <row r="30" spans="1:11" s="69" customFormat="1" ht="45">
      <c r="A30" s="74"/>
      <c r="B30" s="74"/>
      <c r="C30" s="75"/>
      <c r="D30" s="174" t="s">
        <v>570</v>
      </c>
      <c r="E30" s="78"/>
      <c r="F30" s="78"/>
      <c r="G30" s="78"/>
      <c r="H30" s="78"/>
      <c r="I30" s="78">
        <v>104683</v>
      </c>
      <c r="J30" s="207">
        <v>95561</v>
      </c>
      <c r="K30" s="324">
        <f t="shared" si="3"/>
        <v>91.28607319239991</v>
      </c>
    </row>
    <row r="31" spans="1:11" s="69" customFormat="1" ht="22.5">
      <c r="A31" s="74"/>
      <c r="B31" s="74"/>
      <c r="C31" s="75"/>
      <c r="D31" s="174" t="s">
        <v>571</v>
      </c>
      <c r="E31" s="78"/>
      <c r="F31" s="78"/>
      <c r="G31" s="78"/>
      <c r="H31" s="78"/>
      <c r="I31" s="78">
        <v>29966</v>
      </c>
      <c r="J31" s="207">
        <v>29966</v>
      </c>
      <c r="K31" s="324">
        <f t="shared" si="3"/>
        <v>100</v>
      </c>
    </row>
    <row r="32" spans="1:11" s="69" customFormat="1" ht="22.5">
      <c r="A32" s="74"/>
      <c r="B32" s="74"/>
      <c r="C32" s="75"/>
      <c r="D32" s="174" t="s">
        <v>572</v>
      </c>
      <c r="E32" s="78"/>
      <c r="F32" s="78"/>
      <c r="G32" s="78"/>
      <c r="H32" s="78"/>
      <c r="I32" s="78">
        <v>254454</v>
      </c>
      <c r="J32" s="207">
        <v>254454</v>
      </c>
      <c r="K32" s="324">
        <f t="shared" si="3"/>
        <v>100</v>
      </c>
    </row>
    <row r="33" spans="1:11" s="69" customFormat="1" ht="33.75">
      <c r="A33" s="74"/>
      <c r="B33" s="74"/>
      <c r="C33" s="75"/>
      <c r="D33" s="174" t="s">
        <v>573</v>
      </c>
      <c r="E33" s="78"/>
      <c r="F33" s="78"/>
      <c r="G33" s="78"/>
      <c r="H33" s="78"/>
      <c r="I33" s="78">
        <v>189874</v>
      </c>
      <c r="J33" s="207">
        <v>189874</v>
      </c>
      <c r="K33" s="324">
        <f t="shared" si="3"/>
        <v>100</v>
      </c>
    </row>
    <row r="34" spans="1:11" s="69" customFormat="1" ht="33.75">
      <c r="A34" s="74"/>
      <c r="B34" s="74"/>
      <c r="C34" s="75"/>
      <c r="D34" s="174" t="s">
        <v>574</v>
      </c>
      <c r="E34" s="78"/>
      <c r="F34" s="78"/>
      <c r="G34" s="78"/>
      <c r="H34" s="78"/>
      <c r="I34" s="78">
        <v>179129</v>
      </c>
      <c r="J34" s="207">
        <v>179129</v>
      </c>
      <c r="K34" s="324">
        <f t="shared" si="3"/>
        <v>100</v>
      </c>
    </row>
    <row r="35" spans="1:11" s="69" customFormat="1" ht="22.5">
      <c r="A35" s="74"/>
      <c r="B35" s="74"/>
      <c r="C35" s="75"/>
      <c r="D35" s="50" t="s">
        <v>575</v>
      </c>
      <c r="E35" s="78"/>
      <c r="F35" s="78"/>
      <c r="G35" s="78"/>
      <c r="H35" s="77">
        <f>SUM(E35:G35)</f>
        <v>0</v>
      </c>
      <c r="I35" s="78">
        <v>321399</v>
      </c>
      <c r="J35" s="207">
        <v>321399</v>
      </c>
      <c r="K35" s="324">
        <f>(J35/I35)*100</f>
        <v>100</v>
      </c>
    </row>
    <row r="36" spans="1:11" s="69" customFormat="1" ht="22.5">
      <c r="A36" s="74"/>
      <c r="B36" s="74"/>
      <c r="C36" s="75"/>
      <c r="D36" s="50" t="s">
        <v>576</v>
      </c>
      <c r="E36" s="78"/>
      <c r="F36" s="78"/>
      <c r="G36" s="78"/>
      <c r="H36" s="77">
        <v>0</v>
      </c>
      <c r="I36" s="78">
        <v>206079</v>
      </c>
      <c r="J36" s="207">
        <v>206079</v>
      </c>
      <c r="K36" s="324">
        <f t="shared" si="3"/>
        <v>100</v>
      </c>
    </row>
    <row r="37" spans="1:11" s="69" customFormat="1" ht="22.5">
      <c r="A37" s="74"/>
      <c r="B37" s="74"/>
      <c r="C37" s="75"/>
      <c r="D37" s="50" t="s">
        <v>577</v>
      </c>
      <c r="E37" s="78"/>
      <c r="F37" s="78"/>
      <c r="G37" s="78"/>
      <c r="H37" s="77">
        <f>SUM(E37:G37)</f>
        <v>0</v>
      </c>
      <c r="I37" s="78">
        <v>9899</v>
      </c>
      <c r="J37" s="207">
        <v>13755</v>
      </c>
      <c r="K37" s="324">
        <f t="shared" si="3"/>
        <v>138.9534296393575</v>
      </c>
    </row>
    <row r="38" spans="1:11" s="86" customFormat="1" ht="11.25">
      <c r="A38" s="70" t="s">
        <v>8</v>
      </c>
      <c r="B38" s="70" t="s">
        <v>41</v>
      </c>
      <c r="C38" s="71"/>
      <c r="D38" s="72" t="s">
        <v>42</v>
      </c>
      <c r="E38" s="73">
        <f aca="true" t="shared" si="4" ref="E38:J38">E39+E40+E42+E46</f>
        <v>178004</v>
      </c>
      <c r="F38" s="73">
        <f t="shared" si="4"/>
        <v>0</v>
      </c>
      <c r="G38" s="73">
        <f t="shared" si="4"/>
        <v>0</v>
      </c>
      <c r="H38" s="73">
        <f t="shared" si="4"/>
        <v>178004</v>
      </c>
      <c r="I38" s="73">
        <f t="shared" si="4"/>
        <v>196519</v>
      </c>
      <c r="J38" s="210">
        <f t="shared" si="4"/>
        <v>196519</v>
      </c>
      <c r="K38" s="323">
        <f>(J38/I38)*100</f>
        <v>100</v>
      </c>
    </row>
    <row r="39" spans="1:11" s="86" customFormat="1" ht="11.25">
      <c r="A39" s="79"/>
      <c r="B39" s="79"/>
      <c r="C39" s="80" t="s">
        <v>104</v>
      </c>
      <c r="D39" s="81" t="s">
        <v>105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208"/>
      <c r="K39" s="324"/>
    </row>
    <row r="40" spans="1:11" s="86" customFormat="1" ht="11.25">
      <c r="A40" s="79"/>
      <c r="B40" s="79"/>
      <c r="C40" s="80" t="s">
        <v>61</v>
      </c>
      <c r="D40" s="81" t="s">
        <v>62</v>
      </c>
      <c r="E40" s="82">
        <f>E41</f>
        <v>18000</v>
      </c>
      <c r="F40" s="82">
        <f>F41</f>
        <v>0</v>
      </c>
      <c r="G40" s="82">
        <f>G41</f>
        <v>0</v>
      </c>
      <c r="H40" s="82">
        <f>SUM(E40:G40)</f>
        <v>18000</v>
      </c>
      <c r="I40" s="82">
        <f>I41</f>
        <v>16908</v>
      </c>
      <c r="J40" s="208">
        <f>J41</f>
        <v>16908</v>
      </c>
      <c r="K40" s="324">
        <f aca="true" t="shared" si="5" ref="K40:K75">(J40/I40)*100</f>
        <v>100</v>
      </c>
    </row>
    <row r="41" spans="1:11" s="86" customFormat="1" ht="11.25">
      <c r="A41" s="79"/>
      <c r="B41" s="79"/>
      <c r="C41" s="80"/>
      <c r="D41" s="76" t="s">
        <v>63</v>
      </c>
      <c r="E41" s="77">
        <v>18000</v>
      </c>
      <c r="F41" s="82"/>
      <c r="G41" s="82"/>
      <c r="H41" s="77">
        <f aca="true" t="shared" si="6" ref="H41:H54">SUM(E41:G41)</f>
        <v>18000</v>
      </c>
      <c r="I41" s="77">
        <v>16908</v>
      </c>
      <c r="J41" s="207">
        <v>16908</v>
      </c>
      <c r="K41" s="324">
        <f t="shared" si="5"/>
        <v>100</v>
      </c>
    </row>
    <row r="42" spans="1:11" s="86" customFormat="1" ht="11.25">
      <c r="A42" s="79"/>
      <c r="B42" s="79"/>
      <c r="C42" s="80" t="s">
        <v>64</v>
      </c>
      <c r="D42" s="81" t="s">
        <v>96</v>
      </c>
      <c r="E42" s="82">
        <f>E43+E44+E45</f>
        <v>146404</v>
      </c>
      <c r="F42" s="82">
        <f>F43+F45</f>
        <v>0</v>
      </c>
      <c r="G42" s="82">
        <f>G43+G45</f>
        <v>0</v>
      </c>
      <c r="H42" s="82">
        <f t="shared" si="6"/>
        <v>146404</v>
      </c>
      <c r="I42" s="82">
        <f>I43+I44+I45</f>
        <v>163511</v>
      </c>
      <c r="J42" s="82">
        <f>J43+J44+J45</f>
        <v>163511</v>
      </c>
      <c r="K42" s="324">
        <f t="shared" si="5"/>
        <v>100</v>
      </c>
    </row>
    <row r="43" spans="1:11" s="86" customFormat="1" ht="11.25">
      <c r="A43" s="79"/>
      <c r="B43" s="79"/>
      <c r="C43" s="80" t="s">
        <v>641</v>
      </c>
      <c r="D43" s="76" t="s">
        <v>4</v>
      </c>
      <c r="E43" s="77">
        <v>132654</v>
      </c>
      <c r="F43" s="82"/>
      <c r="G43" s="82"/>
      <c r="H43" s="77">
        <f t="shared" si="6"/>
        <v>132654</v>
      </c>
      <c r="I43" s="77">
        <v>149895</v>
      </c>
      <c r="J43" s="207">
        <v>149895</v>
      </c>
      <c r="K43" s="324">
        <f t="shared" si="5"/>
        <v>100</v>
      </c>
    </row>
    <row r="44" spans="1:11" s="86" customFormat="1" ht="11.25">
      <c r="A44" s="79"/>
      <c r="B44" s="79"/>
      <c r="C44" s="80" t="s">
        <v>642</v>
      </c>
      <c r="D44" s="76" t="s">
        <v>108</v>
      </c>
      <c r="E44" s="77">
        <v>150</v>
      </c>
      <c r="F44" s="82"/>
      <c r="G44" s="82"/>
      <c r="H44" s="77">
        <f t="shared" si="6"/>
        <v>150</v>
      </c>
      <c r="I44" s="77">
        <v>217</v>
      </c>
      <c r="J44" s="207">
        <v>217</v>
      </c>
      <c r="K44" s="324">
        <f t="shared" si="5"/>
        <v>100</v>
      </c>
    </row>
    <row r="45" spans="1:11" s="86" customFormat="1" ht="11.25">
      <c r="A45" s="79"/>
      <c r="B45" s="79"/>
      <c r="C45" s="80" t="s">
        <v>103</v>
      </c>
      <c r="D45" s="76" t="s">
        <v>5</v>
      </c>
      <c r="E45" s="77">
        <v>13600</v>
      </c>
      <c r="F45" s="82"/>
      <c r="G45" s="82"/>
      <c r="H45" s="77">
        <f t="shared" si="6"/>
        <v>13600</v>
      </c>
      <c r="I45" s="77">
        <v>13399</v>
      </c>
      <c r="J45" s="207">
        <v>13399</v>
      </c>
      <c r="K45" s="324">
        <f t="shared" si="5"/>
        <v>100</v>
      </c>
    </row>
    <row r="46" spans="1:11" s="86" customFormat="1" ht="11.25">
      <c r="A46" s="79"/>
      <c r="B46" s="79"/>
      <c r="C46" s="80" t="s">
        <v>65</v>
      </c>
      <c r="D46" s="81" t="s">
        <v>66</v>
      </c>
      <c r="E46" s="82">
        <f>E47+E48</f>
        <v>13600</v>
      </c>
      <c r="F46" s="82">
        <f>F47</f>
        <v>0</v>
      </c>
      <c r="G46" s="82">
        <f>G47</f>
        <v>0</v>
      </c>
      <c r="H46" s="82">
        <f t="shared" si="6"/>
        <v>13600</v>
      </c>
      <c r="I46" s="82">
        <f>SUM(I47:I48)</f>
        <v>16100</v>
      </c>
      <c r="J46" s="82">
        <f>SUM(J47:J48)</f>
        <v>16100</v>
      </c>
      <c r="K46" s="324">
        <f t="shared" si="5"/>
        <v>100</v>
      </c>
    </row>
    <row r="47" spans="1:11" s="86" customFormat="1" ht="11.25">
      <c r="A47" s="79"/>
      <c r="B47" s="79"/>
      <c r="C47" s="80"/>
      <c r="D47" s="76" t="s">
        <v>67</v>
      </c>
      <c r="E47" s="77">
        <v>1600</v>
      </c>
      <c r="F47" s="82"/>
      <c r="G47" s="82"/>
      <c r="H47" s="77">
        <f t="shared" si="6"/>
        <v>1600</v>
      </c>
      <c r="I47" s="77">
        <v>1433</v>
      </c>
      <c r="J47" s="207">
        <v>1433</v>
      </c>
      <c r="K47" s="324">
        <f t="shared" si="5"/>
        <v>100</v>
      </c>
    </row>
    <row r="48" spans="1:11" s="86" customFormat="1" ht="11.25">
      <c r="A48" s="79"/>
      <c r="B48" s="79"/>
      <c r="C48" s="80"/>
      <c r="D48" s="76" t="s">
        <v>150</v>
      </c>
      <c r="E48" s="77">
        <v>12000</v>
      </c>
      <c r="F48" s="82"/>
      <c r="G48" s="82"/>
      <c r="H48" s="77">
        <f t="shared" si="6"/>
        <v>12000</v>
      </c>
      <c r="I48" s="77">
        <v>14667</v>
      </c>
      <c r="J48" s="207">
        <v>14667</v>
      </c>
      <c r="K48" s="324">
        <f t="shared" si="5"/>
        <v>100</v>
      </c>
    </row>
    <row r="49" spans="1:13" s="86" customFormat="1" ht="11.25">
      <c r="A49" s="70" t="s">
        <v>9</v>
      </c>
      <c r="B49" s="70" t="s">
        <v>43</v>
      </c>
      <c r="C49" s="71"/>
      <c r="D49" s="72" t="s">
        <v>44</v>
      </c>
      <c r="E49" s="73">
        <f>E50+E51+E53+E54+E55+E57</f>
        <v>8356</v>
      </c>
      <c r="F49" s="73">
        <f>F50+F51+F53+F54+F55+F57</f>
        <v>36625</v>
      </c>
      <c r="G49" s="73">
        <v>0</v>
      </c>
      <c r="H49" s="73">
        <f t="shared" si="6"/>
        <v>44981</v>
      </c>
      <c r="I49" s="73">
        <f>SUM(I50:I59)</f>
        <v>166585</v>
      </c>
      <c r="J49" s="210">
        <f>SUM(J50:J59)</f>
        <v>58675</v>
      </c>
      <c r="K49" s="323">
        <f t="shared" si="5"/>
        <v>35.22225890686436</v>
      </c>
      <c r="M49" s="343"/>
    </row>
    <row r="50" spans="1:11" s="86" customFormat="1" ht="11.25">
      <c r="A50" s="74"/>
      <c r="B50" s="74"/>
      <c r="C50" s="202" t="s">
        <v>159</v>
      </c>
      <c r="D50" s="202" t="s">
        <v>552</v>
      </c>
      <c r="E50" s="152"/>
      <c r="F50" s="152"/>
      <c r="G50" s="151"/>
      <c r="H50" s="152">
        <f t="shared" si="6"/>
        <v>0</v>
      </c>
      <c r="I50" s="152">
        <v>2906</v>
      </c>
      <c r="J50" s="207">
        <v>1924</v>
      </c>
      <c r="K50" s="324">
        <f t="shared" si="5"/>
        <v>66.20784583620096</v>
      </c>
    </row>
    <row r="51" spans="1:11" s="86" customFormat="1" ht="11.25">
      <c r="A51" s="74"/>
      <c r="B51" s="74"/>
      <c r="C51" s="202" t="s">
        <v>153</v>
      </c>
      <c r="D51" s="202" t="s">
        <v>156</v>
      </c>
      <c r="E51" s="152"/>
      <c r="F51" s="152">
        <v>11207</v>
      </c>
      <c r="G51" s="151"/>
      <c r="H51" s="152">
        <f t="shared" si="6"/>
        <v>11207</v>
      </c>
      <c r="I51" s="152">
        <v>11207</v>
      </c>
      <c r="J51" s="207">
        <v>8855</v>
      </c>
      <c r="K51" s="324">
        <f t="shared" si="5"/>
        <v>79.01311680199875</v>
      </c>
    </row>
    <row r="52" spans="1:11" s="86" customFormat="1" ht="11.25">
      <c r="A52" s="74"/>
      <c r="B52" s="74"/>
      <c r="C52" s="202" t="s">
        <v>645</v>
      </c>
      <c r="D52" s="202" t="s">
        <v>646</v>
      </c>
      <c r="E52" s="152"/>
      <c r="F52" s="152"/>
      <c r="G52" s="151"/>
      <c r="H52" s="152"/>
      <c r="I52" s="152"/>
      <c r="J52" s="207">
        <v>7492</v>
      </c>
      <c r="K52" s="324"/>
    </row>
    <row r="53" spans="1:11" s="86" customFormat="1" ht="11.25">
      <c r="A53" s="74"/>
      <c r="B53" s="74"/>
      <c r="C53" s="75" t="s">
        <v>154</v>
      </c>
      <c r="D53" s="76" t="s">
        <v>157</v>
      </c>
      <c r="E53" s="77"/>
      <c r="F53" s="77">
        <v>16337</v>
      </c>
      <c r="G53" s="77"/>
      <c r="H53" s="152">
        <f t="shared" si="6"/>
        <v>16337</v>
      </c>
      <c r="I53" s="77">
        <v>16337</v>
      </c>
      <c r="J53" s="207">
        <v>11116</v>
      </c>
      <c r="K53" s="324">
        <f t="shared" si="5"/>
        <v>68.0418681520475</v>
      </c>
    </row>
    <row r="54" spans="1:11" s="86" customFormat="1" ht="11.25">
      <c r="A54" s="74"/>
      <c r="B54" s="74"/>
      <c r="C54" s="173" t="s">
        <v>160</v>
      </c>
      <c r="D54" s="174" t="s">
        <v>553</v>
      </c>
      <c r="E54" s="77">
        <v>6587</v>
      </c>
      <c r="F54" s="77"/>
      <c r="G54" s="77"/>
      <c r="H54" s="152">
        <f t="shared" si="6"/>
        <v>6587</v>
      </c>
      <c r="I54" s="77">
        <v>7211</v>
      </c>
      <c r="J54" s="207">
        <v>7369</v>
      </c>
      <c r="K54" s="324">
        <f t="shared" si="5"/>
        <v>102.19109693523782</v>
      </c>
    </row>
    <row r="55" spans="1:11" s="86" customFormat="1" ht="11.25">
      <c r="A55" s="74"/>
      <c r="B55" s="74"/>
      <c r="C55" s="75" t="s">
        <v>155</v>
      </c>
      <c r="D55" s="76" t="s">
        <v>158</v>
      </c>
      <c r="E55" s="77">
        <v>1769</v>
      </c>
      <c r="F55" s="77">
        <v>7081</v>
      </c>
      <c r="G55" s="77"/>
      <c r="H55" s="152">
        <f>SUM(E55:G55)</f>
        <v>8850</v>
      </c>
      <c r="I55" s="77">
        <v>9803</v>
      </c>
      <c r="J55" s="207">
        <v>8962</v>
      </c>
      <c r="K55" s="324">
        <f t="shared" si="5"/>
        <v>91.4209935733959</v>
      </c>
    </row>
    <row r="56" spans="1:11" s="86" customFormat="1" ht="11.25">
      <c r="A56" s="74"/>
      <c r="B56" s="74"/>
      <c r="C56" s="173" t="s">
        <v>554</v>
      </c>
      <c r="D56" s="174" t="s">
        <v>555</v>
      </c>
      <c r="E56" s="77"/>
      <c r="F56" s="77"/>
      <c r="G56" s="77"/>
      <c r="H56" s="152">
        <f>SUM(E56:G56)</f>
        <v>0</v>
      </c>
      <c r="I56" s="77">
        <v>106755</v>
      </c>
      <c r="J56" s="207">
        <v>0</v>
      </c>
      <c r="K56" s="324">
        <f t="shared" si="5"/>
        <v>0</v>
      </c>
    </row>
    <row r="57" spans="1:11" s="86" customFormat="1" ht="11.25">
      <c r="A57" s="74"/>
      <c r="B57" s="74"/>
      <c r="C57" s="75" t="s">
        <v>45</v>
      </c>
      <c r="D57" s="76" t="s">
        <v>46</v>
      </c>
      <c r="E57" s="77"/>
      <c r="F57" s="77">
        <v>2000</v>
      </c>
      <c r="G57" s="77"/>
      <c r="H57" s="152">
        <f>SUM(E57:G57)</f>
        <v>2000</v>
      </c>
      <c r="I57" s="77">
        <v>2714</v>
      </c>
      <c r="J57" s="207">
        <v>2714</v>
      </c>
      <c r="K57" s="324">
        <f t="shared" si="5"/>
        <v>100</v>
      </c>
    </row>
    <row r="58" spans="1:11" s="86" customFormat="1" ht="11.25">
      <c r="A58" s="74"/>
      <c r="B58" s="74"/>
      <c r="C58" s="75" t="s">
        <v>643</v>
      </c>
      <c r="D58" s="76" t="s">
        <v>644</v>
      </c>
      <c r="E58" s="77"/>
      <c r="F58" s="77"/>
      <c r="G58" s="77"/>
      <c r="H58" s="152"/>
      <c r="I58" s="77"/>
      <c r="J58" s="207">
        <v>332</v>
      </c>
      <c r="K58" s="324"/>
    </row>
    <row r="59" spans="1:11" s="86" customFormat="1" ht="11.25">
      <c r="A59" s="74"/>
      <c r="B59" s="74"/>
      <c r="C59" s="307" t="s">
        <v>201</v>
      </c>
      <c r="D59" s="50" t="s">
        <v>556</v>
      </c>
      <c r="E59" s="77"/>
      <c r="F59" s="77"/>
      <c r="G59" s="77"/>
      <c r="H59" s="152">
        <f>SUM(E59:G59)</f>
        <v>0</v>
      </c>
      <c r="I59" s="77">
        <v>9652</v>
      </c>
      <c r="J59" s="207">
        <v>9911</v>
      </c>
      <c r="K59" s="324">
        <f t="shared" si="5"/>
        <v>102.68338168255285</v>
      </c>
    </row>
    <row r="60" spans="1:11" s="86" customFormat="1" ht="11.25">
      <c r="A60" s="70" t="s">
        <v>10</v>
      </c>
      <c r="B60" s="70" t="s">
        <v>47</v>
      </c>
      <c r="C60" s="71"/>
      <c r="D60" s="72" t="s">
        <v>48</v>
      </c>
      <c r="E60" s="83"/>
      <c r="F60" s="83"/>
      <c r="G60" s="83"/>
      <c r="H60" s="73">
        <f>SUM(E60:G60)</f>
        <v>0</v>
      </c>
      <c r="I60" s="73">
        <f>SUM(I61:I63)</f>
        <v>1584</v>
      </c>
      <c r="J60" s="73">
        <f>SUM(J61:J63)</f>
        <v>1584</v>
      </c>
      <c r="K60" s="323">
        <f t="shared" si="5"/>
        <v>100</v>
      </c>
    </row>
    <row r="61" spans="1:11" s="86" customFormat="1" ht="11.25">
      <c r="A61" s="74"/>
      <c r="B61" s="74"/>
      <c r="C61" s="75" t="s">
        <v>648</v>
      </c>
      <c r="D61" s="174" t="s">
        <v>578</v>
      </c>
      <c r="E61" s="77"/>
      <c r="F61" s="77"/>
      <c r="G61" s="77"/>
      <c r="H61" s="152"/>
      <c r="I61" s="77">
        <v>338</v>
      </c>
      <c r="J61" s="207">
        <v>338</v>
      </c>
      <c r="K61" s="324">
        <f t="shared" si="5"/>
        <v>100</v>
      </c>
    </row>
    <row r="62" spans="1:11" s="86" customFormat="1" ht="11.25">
      <c r="A62" s="74"/>
      <c r="B62" s="74"/>
      <c r="C62" s="75" t="s">
        <v>648</v>
      </c>
      <c r="D62" s="174" t="s">
        <v>579</v>
      </c>
      <c r="E62" s="77"/>
      <c r="F62" s="77"/>
      <c r="G62" s="77"/>
      <c r="H62" s="152"/>
      <c r="I62" s="77">
        <v>546</v>
      </c>
      <c r="J62" s="207">
        <v>546</v>
      </c>
      <c r="K62" s="324">
        <f t="shared" si="5"/>
        <v>100</v>
      </c>
    </row>
    <row r="63" spans="1:13" s="175" customFormat="1" ht="11.25">
      <c r="A63" s="172"/>
      <c r="B63" s="172"/>
      <c r="C63" s="173" t="s">
        <v>647</v>
      </c>
      <c r="D63" s="174" t="s">
        <v>580</v>
      </c>
      <c r="E63" s="171"/>
      <c r="F63" s="171"/>
      <c r="G63" s="171"/>
      <c r="H63" s="171"/>
      <c r="I63" s="171">
        <v>700</v>
      </c>
      <c r="J63" s="209">
        <v>700</v>
      </c>
      <c r="K63" s="324">
        <f t="shared" si="5"/>
        <v>100</v>
      </c>
      <c r="M63" s="343"/>
    </row>
    <row r="64" spans="1:11" s="86" customFormat="1" ht="11.25">
      <c r="A64" s="70" t="s">
        <v>20</v>
      </c>
      <c r="B64" s="70" t="s">
        <v>49</v>
      </c>
      <c r="C64" s="71"/>
      <c r="D64" s="72" t="s">
        <v>50</v>
      </c>
      <c r="E64" s="73">
        <f aca="true" t="shared" si="7" ref="E64:J64">E65+E66</f>
        <v>0</v>
      </c>
      <c r="F64" s="73">
        <f t="shared" si="7"/>
        <v>9652</v>
      </c>
      <c r="G64" s="73">
        <f t="shared" si="7"/>
        <v>0</v>
      </c>
      <c r="H64" s="73">
        <f t="shared" si="7"/>
        <v>9652</v>
      </c>
      <c r="I64" s="73">
        <f t="shared" si="7"/>
        <v>1574</v>
      </c>
      <c r="J64" s="73">
        <f t="shared" si="7"/>
        <v>1573</v>
      </c>
      <c r="K64" s="323">
        <f t="shared" si="5"/>
        <v>99.93646759847522</v>
      </c>
    </row>
    <row r="65" spans="1:11" s="86" customFormat="1" ht="11.25">
      <c r="A65" s="74"/>
      <c r="B65" s="74"/>
      <c r="C65" s="75" t="s">
        <v>97</v>
      </c>
      <c r="D65" s="76" t="s">
        <v>98</v>
      </c>
      <c r="E65" s="77"/>
      <c r="F65" s="77"/>
      <c r="G65" s="77"/>
      <c r="H65" s="77">
        <f>SUM(E65:G65)</f>
        <v>0</v>
      </c>
      <c r="I65" s="77">
        <v>0</v>
      </c>
      <c r="J65" s="207"/>
      <c r="K65" s="324"/>
    </row>
    <row r="66" spans="1:11" s="86" customFormat="1" ht="11.25">
      <c r="A66" s="74"/>
      <c r="B66" s="74"/>
      <c r="C66" s="75" t="s">
        <v>652</v>
      </c>
      <c r="D66" s="76" t="s">
        <v>51</v>
      </c>
      <c r="E66" s="77"/>
      <c r="F66" s="77">
        <v>9652</v>
      </c>
      <c r="G66" s="77"/>
      <c r="H66" s="77">
        <f>SUM(E66:G66)</f>
        <v>9652</v>
      </c>
      <c r="I66" s="77">
        <v>1574</v>
      </c>
      <c r="J66" s="207">
        <v>1573</v>
      </c>
      <c r="K66" s="324">
        <f t="shared" si="5"/>
        <v>99.93646759847522</v>
      </c>
    </row>
    <row r="67" spans="1:11" s="86" customFormat="1" ht="11.25">
      <c r="A67" s="70" t="s">
        <v>11</v>
      </c>
      <c r="B67" s="70" t="s">
        <v>53</v>
      </c>
      <c r="C67" s="71"/>
      <c r="D67" s="72" t="s">
        <v>54</v>
      </c>
      <c r="E67" s="73">
        <f>E68+E69</f>
        <v>0</v>
      </c>
      <c r="F67" s="73">
        <f>F68+F69</f>
        <v>0</v>
      </c>
      <c r="G67" s="73">
        <f>G68+G69</f>
        <v>0</v>
      </c>
      <c r="H67" s="73">
        <f>H68+H69</f>
        <v>0</v>
      </c>
      <c r="I67" s="73">
        <f>SUM(I68:I69)</f>
        <v>14046</v>
      </c>
      <c r="J67" s="73">
        <f>SUM(J68:J69)</f>
        <v>14046</v>
      </c>
      <c r="K67" s="323">
        <f t="shared" si="5"/>
        <v>100</v>
      </c>
    </row>
    <row r="68" spans="1:11" s="86" customFormat="1" ht="11.25">
      <c r="A68" s="74"/>
      <c r="B68" s="74"/>
      <c r="C68" s="75" t="s">
        <v>649</v>
      </c>
      <c r="D68" s="76" t="s">
        <v>99</v>
      </c>
      <c r="E68" s="77"/>
      <c r="F68" s="77"/>
      <c r="G68" s="77"/>
      <c r="H68" s="77">
        <f>SUM(E68:G68)</f>
        <v>0</v>
      </c>
      <c r="I68" s="77">
        <v>0</v>
      </c>
      <c r="J68" s="208"/>
      <c r="K68" s="324"/>
    </row>
    <row r="69" spans="1:11" s="86" customFormat="1" ht="11.25">
      <c r="A69" s="74"/>
      <c r="B69" s="74"/>
      <c r="C69" s="75" t="s">
        <v>544</v>
      </c>
      <c r="D69" s="76" t="s">
        <v>56</v>
      </c>
      <c r="E69" s="77"/>
      <c r="F69" s="77"/>
      <c r="G69" s="77"/>
      <c r="H69" s="77">
        <f>SUM(E69:G69)</f>
        <v>0</v>
      </c>
      <c r="I69" s="77">
        <f>I70+I71</f>
        <v>14046</v>
      </c>
      <c r="J69" s="77">
        <f>J70+J71</f>
        <v>14046</v>
      </c>
      <c r="K69" s="324">
        <f t="shared" si="5"/>
        <v>100</v>
      </c>
    </row>
    <row r="70" spans="1:11" s="86" customFormat="1" ht="11.25">
      <c r="A70" s="74"/>
      <c r="B70" s="74"/>
      <c r="C70" s="75"/>
      <c r="D70" s="76" t="s">
        <v>650</v>
      </c>
      <c r="E70" s="77"/>
      <c r="F70" s="77"/>
      <c r="G70" s="77"/>
      <c r="H70" s="77"/>
      <c r="I70" s="77">
        <v>978</v>
      </c>
      <c r="J70" s="207">
        <v>978</v>
      </c>
      <c r="K70" s="324">
        <f t="shared" si="5"/>
        <v>100</v>
      </c>
    </row>
    <row r="71" spans="1:11" s="86" customFormat="1" ht="11.25">
      <c r="A71" s="74"/>
      <c r="B71" s="74"/>
      <c r="C71" s="307"/>
      <c r="D71" s="50" t="s">
        <v>651</v>
      </c>
      <c r="E71" s="77"/>
      <c r="F71" s="77"/>
      <c r="G71" s="77"/>
      <c r="H71" s="77"/>
      <c r="I71" s="77">
        <v>13068</v>
      </c>
      <c r="J71" s="207">
        <v>13068</v>
      </c>
      <c r="K71" s="324">
        <f t="shared" si="5"/>
        <v>100</v>
      </c>
    </row>
    <row r="72" spans="1:13" s="86" customFormat="1" ht="11.25">
      <c r="A72" s="70" t="s">
        <v>12</v>
      </c>
      <c r="B72" s="70" t="s">
        <v>57</v>
      </c>
      <c r="C72" s="71"/>
      <c r="D72" s="72" t="s">
        <v>58</v>
      </c>
      <c r="E72" s="73">
        <f>E73</f>
        <v>0</v>
      </c>
      <c r="F72" s="73">
        <f>SUM(F73:F74)</f>
        <v>340000</v>
      </c>
      <c r="G72" s="73">
        <f>SUM(G73:G74)</f>
        <v>0</v>
      </c>
      <c r="H72" s="73">
        <f>SUM(E72:G72)</f>
        <v>340000</v>
      </c>
      <c r="I72" s="73">
        <f>SUM(I73:I74)</f>
        <v>354877</v>
      </c>
      <c r="J72" s="73">
        <f>SUM(J73:J74)</f>
        <v>366124</v>
      </c>
      <c r="K72" s="325">
        <f>K73</f>
        <v>103.61251255459791</v>
      </c>
      <c r="M72" s="343"/>
    </row>
    <row r="73" spans="1:11" s="87" customFormat="1" ht="22.5">
      <c r="A73" s="74"/>
      <c r="B73" s="74"/>
      <c r="C73" s="75" t="s">
        <v>59</v>
      </c>
      <c r="D73" s="76" t="s">
        <v>60</v>
      </c>
      <c r="E73" s="77"/>
      <c r="F73" s="77">
        <v>327627</v>
      </c>
      <c r="G73" s="77"/>
      <c r="H73" s="77">
        <f>SUM(E73:G73)</f>
        <v>327627</v>
      </c>
      <c r="I73" s="77">
        <v>342504</v>
      </c>
      <c r="J73" s="78">
        <v>354877</v>
      </c>
      <c r="K73" s="324">
        <f t="shared" si="5"/>
        <v>103.61251255459791</v>
      </c>
    </row>
    <row r="74" spans="1:11" s="87" customFormat="1" ht="11.25">
      <c r="A74" s="74"/>
      <c r="B74" s="74"/>
      <c r="C74" s="75" t="s">
        <v>653</v>
      </c>
      <c r="D74" s="76" t="s">
        <v>654</v>
      </c>
      <c r="E74" s="77"/>
      <c r="F74" s="77">
        <v>12373</v>
      </c>
      <c r="G74" s="77"/>
      <c r="H74" s="77">
        <f>SUM(E74:G74)</f>
        <v>12373</v>
      </c>
      <c r="I74" s="77">
        <v>12373</v>
      </c>
      <c r="J74" s="78">
        <v>11247</v>
      </c>
      <c r="K74" s="324">
        <f t="shared" si="5"/>
        <v>90.89953931948598</v>
      </c>
    </row>
    <row r="75" spans="1:11" s="69" customFormat="1" ht="11.25">
      <c r="A75" s="70"/>
      <c r="B75" s="70"/>
      <c r="C75" s="71"/>
      <c r="D75" s="72" t="s">
        <v>13</v>
      </c>
      <c r="E75" s="73">
        <f>E6+E25+E38+E49+E60+E64+E67+E72</f>
        <v>593089</v>
      </c>
      <c r="F75" s="73">
        <f>F6+F25+F38+F49+F60+F64+F67+F72</f>
        <v>386277</v>
      </c>
      <c r="G75" s="73">
        <f>G6+G25+G38+G49+G60+G64+G67+G72</f>
        <v>0</v>
      </c>
      <c r="H75" s="73">
        <f>SUM(E75:G75)</f>
        <v>979366</v>
      </c>
      <c r="I75" s="73">
        <f>I6+I25+I38+I49+I60+I64+I67+I72</f>
        <v>2574146</v>
      </c>
      <c r="J75" s="210">
        <f>J72+J67+J4+J64+J60+J49+J38+J25+J6</f>
        <v>2437693</v>
      </c>
      <c r="K75" s="323">
        <f t="shared" si="5"/>
        <v>94.69909632165387</v>
      </c>
    </row>
    <row r="76" spans="1:11" s="9" customFormat="1" ht="15">
      <c r="A76" s="22"/>
      <c r="B76" s="22"/>
      <c r="C76" s="22"/>
      <c r="D76" s="24"/>
      <c r="E76" s="131"/>
      <c r="F76" s="131"/>
      <c r="G76" s="131"/>
      <c r="H76" s="131"/>
      <c r="I76" s="131"/>
      <c r="J76" s="203"/>
      <c r="K76" s="326"/>
    </row>
    <row r="77" spans="1:11" s="9" customFormat="1" ht="15">
      <c r="A77" s="433" t="s">
        <v>120</v>
      </c>
      <c r="B77" s="433"/>
      <c r="C77" s="433"/>
      <c r="D77" s="433"/>
      <c r="E77" s="44"/>
      <c r="F77" s="43"/>
      <c r="I77" s="44"/>
      <c r="J77" s="203"/>
      <c r="K77" s="326"/>
    </row>
    <row r="78" spans="1:11" s="69" customFormat="1" ht="45">
      <c r="A78" s="66" t="s">
        <v>18</v>
      </c>
      <c r="B78" s="66" t="s">
        <v>19</v>
      </c>
      <c r="C78" s="66" t="s">
        <v>16</v>
      </c>
      <c r="D78" s="66" t="s">
        <v>17</v>
      </c>
      <c r="E78" s="67" t="s">
        <v>541</v>
      </c>
      <c r="F78" s="67" t="s">
        <v>542</v>
      </c>
      <c r="G78" s="67" t="s">
        <v>543</v>
      </c>
      <c r="H78" s="67" t="s">
        <v>546</v>
      </c>
      <c r="I78" s="67" t="s">
        <v>547</v>
      </c>
      <c r="J78" s="206" t="s">
        <v>214</v>
      </c>
      <c r="K78" s="322" t="s">
        <v>217</v>
      </c>
    </row>
    <row r="79" spans="1:11" s="86" customFormat="1" ht="22.5">
      <c r="A79" s="70" t="s">
        <v>6</v>
      </c>
      <c r="B79" s="70" t="s">
        <v>35</v>
      </c>
      <c r="C79" s="71"/>
      <c r="D79" s="72" t="s">
        <v>36</v>
      </c>
      <c r="E79" s="73">
        <f>E80</f>
        <v>4000</v>
      </c>
      <c r="F79" s="73">
        <f>F80</f>
        <v>1704</v>
      </c>
      <c r="G79" s="73">
        <f>G80</f>
        <v>0</v>
      </c>
      <c r="H79" s="73">
        <f aca="true" t="shared" si="8" ref="H79:H89">SUM(E79:G79)</f>
        <v>5704</v>
      </c>
      <c r="I79" s="73">
        <f>I80</f>
        <v>8499</v>
      </c>
      <c r="J79" s="210">
        <f>J80</f>
        <v>8499</v>
      </c>
      <c r="K79" s="323">
        <f aca="true" t="shared" si="9" ref="K79:K89">(J79/I79)*100</f>
        <v>100</v>
      </c>
    </row>
    <row r="80" spans="1:11" s="69" customFormat="1" ht="22.5">
      <c r="A80" s="74"/>
      <c r="B80" s="74"/>
      <c r="C80" s="75" t="s">
        <v>68</v>
      </c>
      <c r="D80" s="76" t="s">
        <v>69</v>
      </c>
      <c r="E80" s="77">
        <v>4000</v>
      </c>
      <c r="F80" s="77">
        <v>1704</v>
      </c>
      <c r="G80" s="77"/>
      <c r="H80" s="77">
        <f t="shared" si="8"/>
        <v>5704</v>
      </c>
      <c r="I80" s="77">
        <v>8499</v>
      </c>
      <c r="J80" s="207">
        <v>8499</v>
      </c>
      <c r="K80" s="324">
        <f t="shared" si="9"/>
        <v>100</v>
      </c>
    </row>
    <row r="81" spans="1:11" s="86" customFormat="1" ht="11.25">
      <c r="A81" s="70" t="s">
        <v>9</v>
      </c>
      <c r="B81" s="70" t="s">
        <v>43</v>
      </c>
      <c r="C81" s="71"/>
      <c r="D81" s="72" t="s">
        <v>44</v>
      </c>
      <c r="E81" s="73">
        <f>E82+E83</f>
        <v>254</v>
      </c>
      <c r="F81" s="73"/>
      <c r="G81" s="73"/>
      <c r="H81" s="73">
        <f t="shared" si="8"/>
        <v>254</v>
      </c>
      <c r="I81" s="73">
        <f>SUM(I82:I83)</f>
        <v>254</v>
      </c>
      <c r="J81" s="210">
        <f>J82+J83+J84</f>
        <v>177</v>
      </c>
      <c r="K81" s="323">
        <f t="shared" si="9"/>
        <v>69.68503937007874</v>
      </c>
    </row>
    <row r="82" spans="1:11" s="69" customFormat="1" ht="11.25">
      <c r="A82" s="79"/>
      <c r="B82" s="79"/>
      <c r="C82" s="75" t="s">
        <v>153</v>
      </c>
      <c r="D82" s="76" t="s">
        <v>193</v>
      </c>
      <c r="E82" s="77">
        <v>200</v>
      </c>
      <c r="F82" s="77"/>
      <c r="G82" s="77"/>
      <c r="H82" s="77">
        <f t="shared" si="8"/>
        <v>200</v>
      </c>
      <c r="I82" s="77">
        <v>200</v>
      </c>
      <c r="J82" s="207">
        <v>132</v>
      </c>
      <c r="K82" s="324">
        <f t="shared" si="9"/>
        <v>66</v>
      </c>
    </row>
    <row r="83" spans="1:11" s="69" customFormat="1" ht="11.25">
      <c r="A83" s="79"/>
      <c r="B83" s="79"/>
      <c r="C83" s="75" t="s">
        <v>155</v>
      </c>
      <c r="D83" s="76" t="s">
        <v>194</v>
      </c>
      <c r="E83" s="77">
        <v>54</v>
      </c>
      <c r="F83" s="77"/>
      <c r="G83" s="77"/>
      <c r="H83" s="77">
        <f t="shared" si="8"/>
        <v>54</v>
      </c>
      <c r="I83" s="77">
        <v>54</v>
      </c>
      <c r="J83" s="207">
        <v>36</v>
      </c>
      <c r="K83" s="324">
        <f t="shared" si="9"/>
        <v>66.66666666666666</v>
      </c>
    </row>
    <row r="84" spans="1:11" s="69" customFormat="1" ht="11.25">
      <c r="A84" s="79"/>
      <c r="B84" s="79"/>
      <c r="C84" s="75" t="s">
        <v>201</v>
      </c>
      <c r="D84" s="76" t="s">
        <v>655</v>
      </c>
      <c r="E84" s="77"/>
      <c r="F84" s="77"/>
      <c r="G84" s="77"/>
      <c r="H84" s="77"/>
      <c r="I84" s="77"/>
      <c r="J84" s="207">
        <v>9</v>
      </c>
      <c r="K84" s="324"/>
    </row>
    <row r="85" spans="1:11" s="86" customFormat="1" ht="11.25">
      <c r="A85" s="70" t="s">
        <v>10</v>
      </c>
      <c r="B85" s="70" t="s">
        <v>47</v>
      </c>
      <c r="C85" s="71"/>
      <c r="D85" s="72" t="s">
        <v>48</v>
      </c>
      <c r="E85" s="73"/>
      <c r="F85" s="73"/>
      <c r="G85" s="73"/>
      <c r="H85" s="73"/>
      <c r="I85" s="73">
        <f>SUM(I86)</f>
        <v>300</v>
      </c>
      <c r="J85" s="73">
        <f>SUM(J86)</f>
        <v>300</v>
      </c>
      <c r="K85" s="323">
        <f t="shared" si="9"/>
        <v>100</v>
      </c>
    </row>
    <row r="86" spans="1:11" s="69" customFormat="1" ht="11.25">
      <c r="A86" s="106"/>
      <c r="B86" s="106"/>
      <c r="C86" s="307"/>
      <c r="D86" s="50" t="s">
        <v>581</v>
      </c>
      <c r="E86" s="77"/>
      <c r="F86" s="77"/>
      <c r="G86" s="77"/>
      <c r="H86" s="77"/>
      <c r="I86" s="77">
        <v>300</v>
      </c>
      <c r="J86" s="207">
        <v>300</v>
      </c>
      <c r="K86" s="324">
        <f t="shared" si="9"/>
        <v>100</v>
      </c>
    </row>
    <row r="87" spans="1:11" s="86" customFormat="1" ht="11.25">
      <c r="A87" s="70" t="s">
        <v>12</v>
      </c>
      <c r="B87" s="70" t="s">
        <v>57</v>
      </c>
      <c r="C87" s="71"/>
      <c r="D87" s="72" t="s">
        <v>58</v>
      </c>
      <c r="E87" s="73">
        <f>E88</f>
        <v>0</v>
      </c>
      <c r="F87" s="73"/>
      <c r="G87" s="73">
        <f>G88</f>
        <v>0</v>
      </c>
      <c r="H87" s="73">
        <f t="shared" si="8"/>
        <v>0</v>
      </c>
      <c r="I87" s="73">
        <f>I88</f>
        <v>194</v>
      </c>
      <c r="J87" s="210">
        <f>J88</f>
        <v>194</v>
      </c>
      <c r="K87" s="323">
        <f t="shared" si="9"/>
        <v>100</v>
      </c>
    </row>
    <row r="88" spans="1:11" s="69" customFormat="1" ht="22.5">
      <c r="A88" s="74"/>
      <c r="B88" s="74"/>
      <c r="C88" s="75" t="s">
        <v>59</v>
      </c>
      <c r="D88" s="76" t="s">
        <v>60</v>
      </c>
      <c r="E88" s="77"/>
      <c r="F88" s="77"/>
      <c r="G88" s="77"/>
      <c r="H88" s="77">
        <f t="shared" si="8"/>
        <v>0</v>
      </c>
      <c r="I88" s="77">
        <v>194</v>
      </c>
      <c r="J88" s="207">
        <v>194</v>
      </c>
      <c r="K88" s="324">
        <f t="shared" si="9"/>
        <v>100</v>
      </c>
    </row>
    <row r="89" spans="1:11" s="69" customFormat="1" ht="11.25">
      <c r="A89" s="70"/>
      <c r="B89" s="70"/>
      <c r="C89" s="71"/>
      <c r="D89" s="72" t="s">
        <v>13</v>
      </c>
      <c r="E89" s="73">
        <f>E79+E87+E81</f>
        <v>4254</v>
      </c>
      <c r="F89" s="73">
        <f>F79+F87</f>
        <v>1704</v>
      </c>
      <c r="G89" s="73">
        <f>G79+G87</f>
        <v>0</v>
      </c>
      <c r="H89" s="73">
        <f t="shared" si="8"/>
        <v>5958</v>
      </c>
      <c r="I89" s="73">
        <f>I79+I87+I85+I81</f>
        <v>9247</v>
      </c>
      <c r="J89" s="210">
        <f>J79+J81+J87+J85</f>
        <v>9170</v>
      </c>
      <c r="K89" s="323">
        <f t="shared" si="9"/>
        <v>99.1672975018925</v>
      </c>
    </row>
    <row r="90" spans="1:11" ht="15">
      <c r="A90" s="132"/>
      <c r="B90" s="132"/>
      <c r="C90" s="132"/>
      <c r="D90" s="20"/>
      <c r="E90" s="133"/>
      <c r="F90" s="133"/>
      <c r="G90" s="133"/>
      <c r="H90" s="133"/>
      <c r="I90" s="133"/>
      <c r="J90" s="2"/>
      <c r="K90" s="327"/>
    </row>
    <row r="91" spans="1:11" ht="12.75">
      <c r="A91" s="433" t="s">
        <v>121</v>
      </c>
      <c r="B91" s="433"/>
      <c r="C91" s="433"/>
      <c r="D91" s="433"/>
      <c r="E91" s="15"/>
      <c r="F91" s="7"/>
      <c r="G91"/>
      <c r="H91"/>
      <c r="I91" s="15"/>
      <c r="J91" s="2"/>
      <c r="K91" s="327"/>
    </row>
    <row r="92" spans="1:11" ht="45">
      <c r="A92" s="66" t="s">
        <v>18</v>
      </c>
      <c r="B92" s="66" t="s">
        <v>19</v>
      </c>
      <c r="C92" s="66" t="s">
        <v>16</v>
      </c>
      <c r="D92" s="66" t="s">
        <v>17</v>
      </c>
      <c r="E92" s="67" t="s">
        <v>541</v>
      </c>
      <c r="F92" s="67" t="s">
        <v>542</v>
      </c>
      <c r="G92" s="67" t="s">
        <v>543</v>
      </c>
      <c r="H92" s="67" t="s">
        <v>546</v>
      </c>
      <c r="I92" s="67" t="s">
        <v>547</v>
      </c>
      <c r="J92" s="206" t="s">
        <v>214</v>
      </c>
      <c r="K92" s="322" t="s">
        <v>217</v>
      </c>
    </row>
    <row r="93" spans="1:11" s="86" customFormat="1" ht="22.5">
      <c r="A93" s="70" t="s">
        <v>6</v>
      </c>
      <c r="B93" s="70" t="s">
        <v>35</v>
      </c>
      <c r="C93" s="71"/>
      <c r="D93" s="72" t="s">
        <v>36</v>
      </c>
      <c r="E93" s="73">
        <f>E94</f>
        <v>0</v>
      </c>
      <c r="F93" s="73">
        <f>F94</f>
        <v>0</v>
      </c>
      <c r="G93" s="73">
        <f>G94</f>
        <v>0</v>
      </c>
      <c r="H93" s="73">
        <f>SUM(E93:G93)</f>
        <v>0</v>
      </c>
      <c r="I93" s="73">
        <f>SUM(I94)</f>
        <v>20841</v>
      </c>
      <c r="J93" s="73">
        <f>SUM(J94)</f>
        <v>20841</v>
      </c>
      <c r="K93" s="323">
        <f aca="true" t="shared" si="10" ref="K93:K102">(J93/I93)*100</f>
        <v>100</v>
      </c>
    </row>
    <row r="94" spans="1:11" ht="22.5">
      <c r="A94" s="79"/>
      <c r="B94" s="79"/>
      <c r="C94" s="75" t="s">
        <v>68</v>
      </c>
      <c r="D94" s="76" t="s">
        <v>69</v>
      </c>
      <c r="E94" s="77"/>
      <c r="F94" s="77"/>
      <c r="G94" s="77"/>
      <c r="H94" s="77"/>
      <c r="I94" s="77">
        <v>20841</v>
      </c>
      <c r="J94" s="207">
        <v>20841</v>
      </c>
      <c r="K94" s="330">
        <f t="shared" si="10"/>
        <v>100</v>
      </c>
    </row>
    <row r="95" spans="1:11" s="86" customFormat="1" ht="11.25">
      <c r="A95" s="70" t="s">
        <v>9</v>
      </c>
      <c r="B95" s="70" t="s">
        <v>43</v>
      </c>
      <c r="C95" s="71"/>
      <c r="D95" s="72" t="s">
        <v>44</v>
      </c>
      <c r="E95" s="73">
        <f>E96+E97</f>
        <v>960</v>
      </c>
      <c r="F95" s="73">
        <f>F96+F97</f>
        <v>400</v>
      </c>
      <c r="G95" s="73"/>
      <c r="H95" s="73">
        <f aca="true" t="shared" si="11" ref="H95:H102">SUM(E95:G95)</f>
        <v>1360</v>
      </c>
      <c r="I95" s="73">
        <f>I96+I97</f>
        <v>8632</v>
      </c>
      <c r="J95" s="210">
        <f>J96+J97</f>
        <v>8632</v>
      </c>
      <c r="K95" s="323">
        <f t="shared" si="10"/>
        <v>100</v>
      </c>
    </row>
    <row r="96" spans="1:11" ht="12.75">
      <c r="A96" s="79"/>
      <c r="B96" s="79"/>
      <c r="C96" s="75" t="s">
        <v>153</v>
      </c>
      <c r="D96" s="76" t="s">
        <v>156</v>
      </c>
      <c r="E96" s="77">
        <v>126</v>
      </c>
      <c r="F96" s="77">
        <v>315</v>
      </c>
      <c r="G96" s="77"/>
      <c r="H96" s="77">
        <f t="shared" si="11"/>
        <v>441</v>
      </c>
      <c r="I96" s="77">
        <v>5743</v>
      </c>
      <c r="J96" s="207">
        <v>5743</v>
      </c>
      <c r="K96" s="324">
        <f t="shared" si="10"/>
        <v>100</v>
      </c>
    </row>
    <row r="97" spans="1:11" ht="12.75">
      <c r="A97" s="79"/>
      <c r="B97" s="79"/>
      <c r="C97" s="75" t="s">
        <v>160</v>
      </c>
      <c r="D97" s="76" t="s">
        <v>158</v>
      </c>
      <c r="E97" s="77">
        <v>834</v>
      </c>
      <c r="F97" s="77">
        <v>85</v>
      </c>
      <c r="G97" s="77"/>
      <c r="H97" s="77">
        <f t="shared" si="11"/>
        <v>919</v>
      </c>
      <c r="I97" s="77">
        <v>2889</v>
      </c>
      <c r="J97" s="207">
        <v>2889</v>
      </c>
      <c r="K97" s="324">
        <f t="shared" si="10"/>
        <v>100</v>
      </c>
    </row>
    <row r="98" spans="1:11" s="86" customFormat="1" ht="11.25">
      <c r="A98" s="70" t="s">
        <v>20</v>
      </c>
      <c r="B98" s="70" t="s">
        <v>49</v>
      </c>
      <c r="C98" s="71"/>
      <c r="D98" s="72" t="s">
        <v>50</v>
      </c>
      <c r="E98" s="73"/>
      <c r="F98" s="73"/>
      <c r="G98" s="73"/>
      <c r="H98" s="73"/>
      <c r="I98" s="73">
        <f>I99</f>
        <v>374</v>
      </c>
      <c r="J98" s="210">
        <f>J99</f>
        <v>374</v>
      </c>
      <c r="K98" s="323">
        <f t="shared" si="10"/>
        <v>100</v>
      </c>
    </row>
    <row r="99" spans="1:11" ht="12.75">
      <c r="A99" s="79"/>
      <c r="B99" s="79"/>
      <c r="C99" s="75" t="s">
        <v>52</v>
      </c>
      <c r="D99" s="76" t="s">
        <v>51</v>
      </c>
      <c r="E99" s="77"/>
      <c r="F99" s="77"/>
      <c r="G99" s="77"/>
      <c r="H99" s="77"/>
      <c r="I99" s="77">
        <v>374</v>
      </c>
      <c r="J99" s="207">
        <v>374</v>
      </c>
      <c r="K99" s="324">
        <f t="shared" si="10"/>
        <v>100</v>
      </c>
    </row>
    <row r="100" spans="1:11" s="86" customFormat="1" ht="11.25">
      <c r="A100" s="70" t="s">
        <v>12</v>
      </c>
      <c r="B100" s="70" t="s">
        <v>57</v>
      </c>
      <c r="C100" s="71"/>
      <c r="D100" s="72" t="s">
        <v>58</v>
      </c>
      <c r="E100" s="73"/>
      <c r="F100" s="73">
        <f>F101</f>
        <v>0</v>
      </c>
      <c r="G100" s="73">
        <f>G101</f>
        <v>0</v>
      </c>
      <c r="H100" s="73">
        <f>H101</f>
        <v>0</v>
      </c>
      <c r="I100" s="73">
        <f>I101</f>
        <v>5117</v>
      </c>
      <c r="J100" s="210">
        <f>J101</f>
        <v>5117</v>
      </c>
      <c r="K100" s="323">
        <f t="shared" si="10"/>
        <v>100</v>
      </c>
    </row>
    <row r="101" spans="1:11" ht="22.5">
      <c r="A101" s="74"/>
      <c r="B101" s="74"/>
      <c r="C101" s="75" t="s">
        <v>59</v>
      </c>
      <c r="D101" s="76" t="s">
        <v>60</v>
      </c>
      <c r="E101" s="77"/>
      <c r="F101" s="77"/>
      <c r="G101" s="77"/>
      <c r="H101" s="77">
        <f t="shared" si="11"/>
        <v>0</v>
      </c>
      <c r="I101" s="77">
        <v>5117</v>
      </c>
      <c r="J101" s="207">
        <v>5117</v>
      </c>
      <c r="K101" s="324">
        <f t="shared" si="10"/>
        <v>100</v>
      </c>
    </row>
    <row r="102" spans="1:11" ht="12.75">
      <c r="A102" s="70"/>
      <c r="B102" s="70"/>
      <c r="C102" s="71"/>
      <c r="D102" s="72" t="s">
        <v>13</v>
      </c>
      <c r="E102" s="73">
        <f>E95+E100</f>
        <v>960</v>
      </c>
      <c r="F102" s="73">
        <f>F95+F100</f>
        <v>400</v>
      </c>
      <c r="G102" s="73">
        <f>G95+G100</f>
        <v>0</v>
      </c>
      <c r="H102" s="73">
        <f t="shared" si="11"/>
        <v>1360</v>
      </c>
      <c r="I102" s="73">
        <f>I93+I95+I100+I98</f>
        <v>34964</v>
      </c>
      <c r="J102" s="210">
        <f>J95+J98+J100+J93</f>
        <v>34964</v>
      </c>
      <c r="K102" s="323">
        <f t="shared" si="10"/>
        <v>100</v>
      </c>
    </row>
    <row r="103" spans="1:11" ht="15">
      <c r="A103" s="132"/>
      <c r="B103" s="132"/>
      <c r="C103" s="132"/>
      <c r="D103" s="20"/>
      <c r="E103" s="133"/>
      <c r="F103" s="133"/>
      <c r="G103" s="133"/>
      <c r="H103" s="133"/>
      <c r="I103" s="133"/>
      <c r="J103" s="2"/>
      <c r="K103" s="327"/>
    </row>
    <row r="104" spans="1:11" ht="25.5">
      <c r="A104" s="89"/>
      <c r="B104" s="90" t="s">
        <v>35</v>
      </c>
      <c r="C104" s="89"/>
      <c r="D104" s="92" t="s">
        <v>36</v>
      </c>
      <c r="E104" s="91">
        <f aca="true" t="shared" si="12" ref="E104:J104">E6+E79+E93</f>
        <v>410729</v>
      </c>
      <c r="F104" s="91">
        <f t="shared" si="12"/>
        <v>1704</v>
      </c>
      <c r="G104" s="91">
        <f t="shared" si="12"/>
        <v>0</v>
      </c>
      <c r="H104" s="91">
        <f t="shared" si="12"/>
        <v>412433</v>
      </c>
      <c r="I104" s="91">
        <f t="shared" si="12"/>
        <v>533074</v>
      </c>
      <c r="J104" s="201">
        <f t="shared" si="12"/>
        <v>513859</v>
      </c>
      <c r="K104" s="328">
        <f aca="true" t="shared" si="13" ref="K104:K112">(J104/I104)*100</f>
        <v>96.39543478016185</v>
      </c>
    </row>
    <row r="105" spans="1:11" ht="25.5">
      <c r="A105" s="89"/>
      <c r="B105" s="90" t="s">
        <v>38</v>
      </c>
      <c r="C105" s="89"/>
      <c r="D105" s="92" t="s">
        <v>37</v>
      </c>
      <c r="E105" s="91">
        <f aca="true" t="shared" si="14" ref="E105:J105">E25</f>
        <v>0</v>
      </c>
      <c r="F105" s="91">
        <f t="shared" si="14"/>
        <v>0</v>
      </c>
      <c r="G105" s="91">
        <f t="shared" si="14"/>
        <v>0</v>
      </c>
      <c r="H105" s="91">
        <f t="shared" si="14"/>
        <v>0</v>
      </c>
      <c r="I105" s="91">
        <f t="shared" si="14"/>
        <v>1335227</v>
      </c>
      <c r="J105" s="201">
        <f t="shared" si="14"/>
        <v>1314653</v>
      </c>
      <c r="K105" s="328">
        <f t="shared" si="13"/>
        <v>98.45913840867509</v>
      </c>
    </row>
    <row r="106" spans="1:11" ht="12.75">
      <c r="A106" s="89"/>
      <c r="B106" s="90" t="s">
        <v>41</v>
      </c>
      <c r="C106" s="89"/>
      <c r="D106" s="92" t="s">
        <v>42</v>
      </c>
      <c r="E106" s="91">
        <f aca="true" t="shared" si="15" ref="E106:J106">E38</f>
        <v>178004</v>
      </c>
      <c r="F106" s="91">
        <f t="shared" si="15"/>
        <v>0</v>
      </c>
      <c r="G106" s="91">
        <f t="shared" si="15"/>
        <v>0</v>
      </c>
      <c r="H106" s="91">
        <f t="shared" si="15"/>
        <v>178004</v>
      </c>
      <c r="I106" s="91">
        <f t="shared" si="15"/>
        <v>196519</v>
      </c>
      <c r="J106" s="201">
        <f t="shared" si="15"/>
        <v>196519</v>
      </c>
      <c r="K106" s="328">
        <f t="shared" si="13"/>
        <v>100</v>
      </c>
    </row>
    <row r="107" spans="1:11" ht="12.75">
      <c r="A107" s="89"/>
      <c r="B107" s="90" t="s">
        <v>43</v>
      </c>
      <c r="C107" s="89"/>
      <c r="D107" s="92" t="s">
        <v>44</v>
      </c>
      <c r="E107" s="91">
        <f aca="true" t="shared" si="16" ref="E107:J107">E49+E95+E81</f>
        <v>9570</v>
      </c>
      <c r="F107" s="91">
        <f t="shared" si="16"/>
        <v>37025</v>
      </c>
      <c r="G107" s="91">
        <f t="shared" si="16"/>
        <v>0</v>
      </c>
      <c r="H107" s="91">
        <f t="shared" si="16"/>
        <v>46595</v>
      </c>
      <c r="I107" s="91">
        <f t="shared" si="16"/>
        <v>175471</v>
      </c>
      <c r="J107" s="91">
        <f t="shared" si="16"/>
        <v>67484</v>
      </c>
      <c r="K107" s="329">
        <f t="shared" si="13"/>
        <v>38.45877666395017</v>
      </c>
    </row>
    <row r="108" spans="1:11" ht="12.75">
      <c r="A108" s="89"/>
      <c r="B108" s="90" t="s">
        <v>47</v>
      </c>
      <c r="C108" s="89"/>
      <c r="D108" s="92" t="s">
        <v>48</v>
      </c>
      <c r="E108" s="91">
        <f aca="true" t="shared" si="17" ref="E108:J108">E60+E85</f>
        <v>0</v>
      </c>
      <c r="F108" s="91">
        <f t="shared" si="17"/>
        <v>0</v>
      </c>
      <c r="G108" s="91">
        <f t="shared" si="17"/>
        <v>0</v>
      </c>
      <c r="H108" s="91">
        <f t="shared" si="17"/>
        <v>0</v>
      </c>
      <c r="I108" s="91">
        <f t="shared" si="17"/>
        <v>1884</v>
      </c>
      <c r="J108" s="201">
        <f t="shared" si="17"/>
        <v>1884</v>
      </c>
      <c r="K108" s="328">
        <f t="shared" si="13"/>
        <v>100</v>
      </c>
    </row>
    <row r="109" spans="1:11" ht="12.75">
      <c r="A109" s="89"/>
      <c r="B109" s="90" t="s">
        <v>49</v>
      </c>
      <c r="C109" s="89"/>
      <c r="D109" s="92" t="s">
        <v>50</v>
      </c>
      <c r="E109" s="91">
        <f aca="true" t="shared" si="18" ref="E109:J109">E64+E98</f>
        <v>0</v>
      </c>
      <c r="F109" s="91">
        <f t="shared" si="18"/>
        <v>9652</v>
      </c>
      <c r="G109" s="91">
        <f t="shared" si="18"/>
        <v>0</v>
      </c>
      <c r="H109" s="91">
        <f t="shared" si="18"/>
        <v>9652</v>
      </c>
      <c r="I109" s="91">
        <f t="shared" si="18"/>
        <v>1948</v>
      </c>
      <c r="J109" s="201">
        <f t="shared" si="18"/>
        <v>1947</v>
      </c>
      <c r="K109" s="328">
        <f t="shared" si="13"/>
        <v>99.94866529774127</v>
      </c>
    </row>
    <row r="110" spans="1:11" ht="25.5">
      <c r="A110" s="89"/>
      <c r="B110" s="90" t="s">
        <v>53</v>
      </c>
      <c r="C110" s="89"/>
      <c r="D110" s="92" t="s">
        <v>54</v>
      </c>
      <c r="E110" s="91">
        <f aca="true" t="shared" si="19" ref="E110:J110">E67</f>
        <v>0</v>
      </c>
      <c r="F110" s="91">
        <f t="shared" si="19"/>
        <v>0</v>
      </c>
      <c r="G110" s="91">
        <f t="shared" si="19"/>
        <v>0</v>
      </c>
      <c r="H110" s="91">
        <f t="shared" si="19"/>
        <v>0</v>
      </c>
      <c r="I110" s="91">
        <f t="shared" si="19"/>
        <v>14046</v>
      </c>
      <c r="J110" s="201">
        <f t="shared" si="19"/>
        <v>14046</v>
      </c>
      <c r="K110" s="328">
        <f t="shared" si="13"/>
        <v>100</v>
      </c>
    </row>
    <row r="111" spans="1:11" ht="12.75">
      <c r="A111" s="89"/>
      <c r="B111" s="90" t="s">
        <v>57</v>
      </c>
      <c r="C111" s="89"/>
      <c r="D111" s="92" t="s">
        <v>58</v>
      </c>
      <c r="E111" s="91">
        <f aca="true" t="shared" si="20" ref="E111:J111">E72+E87+E100</f>
        <v>0</v>
      </c>
      <c r="F111" s="91">
        <f t="shared" si="20"/>
        <v>340000</v>
      </c>
      <c r="G111" s="91">
        <f t="shared" si="20"/>
        <v>0</v>
      </c>
      <c r="H111" s="91">
        <f t="shared" si="20"/>
        <v>340000</v>
      </c>
      <c r="I111" s="91">
        <f t="shared" si="20"/>
        <v>360188</v>
      </c>
      <c r="J111" s="91">
        <f t="shared" si="20"/>
        <v>371435</v>
      </c>
      <c r="K111" s="329">
        <f t="shared" si="13"/>
        <v>103.1225360089731</v>
      </c>
    </row>
    <row r="112" spans="1:11" ht="12.75">
      <c r="A112" s="93"/>
      <c r="B112" s="65"/>
      <c r="C112" s="93"/>
      <c r="D112" s="92" t="s">
        <v>122</v>
      </c>
      <c r="E112" s="91">
        <f aca="true" t="shared" si="21" ref="E112:J112">SUM(E104:E111)</f>
        <v>598303</v>
      </c>
      <c r="F112" s="91">
        <f t="shared" si="21"/>
        <v>388381</v>
      </c>
      <c r="G112" s="91">
        <f t="shared" si="21"/>
        <v>0</v>
      </c>
      <c r="H112" s="91">
        <f t="shared" si="21"/>
        <v>986684</v>
      </c>
      <c r="I112" s="91">
        <f t="shared" si="21"/>
        <v>2618357</v>
      </c>
      <c r="J112" s="201">
        <f t="shared" si="21"/>
        <v>2481827</v>
      </c>
      <c r="K112" s="328">
        <f t="shared" si="13"/>
        <v>94.78566138994798</v>
      </c>
    </row>
    <row r="113" spans="10:13" ht="15">
      <c r="J113" s="4"/>
      <c r="M113" s="4"/>
    </row>
    <row r="114" ht="15">
      <c r="J114" s="4"/>
    </row>
    <row r="115" ht="15">
      <c r="J115" s="4"/>
    </row>
    <row r="116" ht="15">
      <c r="J116" s="4"/>
    </row>
    <row r="117" ht="15">
      <c r="J117" s="4"/>
    </row>
    <row r="118" ht="15">
      <c r="J118" s="4"/>
    </row>
    <row r="119" ht="15">
      <c r="J119" s="4"/>
    </row>
    <row r="120" ht="15">
      <c r="J120" s="4"/>
    </row>
    <row r="121" ht="15">
      <c r="J121" s="4"/>
    </row>
    <row r="122" spans="1:10" ht="12.75">
      <c r="A122"/>
      <c r="B122"/>
      <c r="C122"/>
      <c r="D122"/>
      <c r="E122"/>
      <c r="F122"/>
      <c r="G122"/>
      <c r="H122"/>
      <c r="I122"/>
      <c r="J122" s="4"/>
    </row>
    <row r="123" spans="1:10" ht="12.75">
      <c r="A123"/>
      <c r="B123"/>
      <c r="C123"/>
      <c r="D123"/>
      <c r="E123"/>
      <c r="F123"/>
      <c r="G123"/>
      <c r="H123"/>
      <c r="I123"/>
      <c r="J123" s="4"/>
    </row>
    <row r="124" spans="1:10" ht="12.75">
      <c r="A124"/>
      <c r="B124"/>
      <c r="C124"/>
      <c r="D124"/>
      <c r="E124"/>
      <c r="F124"/>
      <c r="G124"/>
      <c r="H124"/>
      <c r="I124"/>
      <c r="J124" s="4"/>
    </row>
    <row r="125" spans="1:10" ht="12.75">
      <c r="A125"/>
      <c r="B125"/>
      <c r="C125"/>
      <c r="D125"/>
      <c r="E125"/>
      <c r="F125"/>
      <c r="G125"/>
      <c r="H125"/>
      <c r="I125"/>
      <c r="J125" s="4"/>
    </row>
    <row r="126" spans="1:10" ht="12.75">
      <c r="A126"/>
      <c r="B126"/>
      <c r="C126"/>
      <c r="D126"/>
      <c r="E126"/>
      <c r="F126"/>
      <c r="G126"/>
      <c r="H126"/>
      <c r="I126"/>
      <c r="J126" s="4"/>
    </row>
    <row r="127" spans="1:10" ht="12.75">
      <c r="A127"/>
      <c r="B127"/>
      <c r="C127"/>
      <c r="D127"/>
      <c r="E127"/>
      <c r="F127"/>
      <c r="G127"/>
      <c r="H127"/>
      <c r="I127"/>
      <c r="J127" s="4"/>
    </row>
    <row r="128" spans="1:10" ht="12.75">
      <c r="A128"/>
      <c r="B128"/>
      <c r="C128"/>
      <c r="D128"/>
      <c r="E128"/>
      <c r="F128"/>
      <c r="G128"/>
      <c r="H128"/>
      <c r="I128"/>
      <c r="J128" s="4"/>
    </row>
    <row r="129" spans="1:10" ht="12.75">
      <c r="A129"/>
      <c r="B129"/>
      <c r="C129"/>
      <c r="D129"/>
      <c r="E129"/>
      <c r="F129"/>
      <c r="G129"/>
      <c r="H129"/>
      <c r="I129"/>
      <c r="J129" s="4"/>
    </row>
    <row r="130" spans="1:10" ht="12.75">
      <c r="A130"/>
      <c r="B130"/>
      <c r="C130"/>
      <c r="D130"/>
      <c r="E130"/>
      <c r="F130"/>
      <c r="G130"/>
      <c r="H130"/>
      <c r="I130"/>
      <c r="J130" s="4"/>
    </row>
    <row r="131" spans="1:10" ht="12.75">
      <c r="A131"/>
      <c r="B131"/>
      <c r="C131"/>
      <c r="D131"/>
      <c r="E131"/>
      <c r="F131"/>
      <c r="G131"/>
      <c r="H131"/>
      <c r="I131"/>
      <c r="J131" s="4"/>
    </row>
    <row r="132" spans="1:10" ht="12.75">
      <c r="A132"/>
      <c r="B132"/>
      <c r="C132"/>
      <c r="D132"/>
      <c r="E132"/>
      <c r="F132"/>
      <c r="G132"/>
      <c r="H132"/>
      <c r="I132"/>
      <c r="J132" s="4"/>
    </row>
    <row r="133" spans="1:10" ht="12.75">
      <c r="A133"/>
      <c r="B133"/>
      <c r="C133"/>
      <c r="D133"/>
      <c r="E133"/>
      <c r="F133"/>
      <c r="G133"/>
      <c r="H133"/>
      <c r="I133"/>
      <c r="J133" s="4"/>
    </row>
    <row r="134" spans="1:10" ht="12.75">
      <c r="A134"/>
      <c r="B134"/>
      <c r="C134"/>
      <c r="D134"/>
      <c r="E134"/>
      <c r="F134"/>
      <c r="G134"/>
      <c r="H134"/>
      <c r="I134"/>
      <c r="J134" s="4"/>
    </row>
    <row r="135" spans="1:10" ht="12.75">
      <c r="A135"/>
      <c r="B135"/>
      <c r="C135"/>
      <c r="D135"/>
      <c r="E135"/>
      <c r="F135"/>
      <c r="G135"/>
      <c r="H135"/>
      <c r="I135"/>
      <c r="J135" s="4"/>
    </row>
    <row r="136" spans="1:10" ht="12.75">
      <c r="A136"/>
      <c r="B136"/>
      <c r="C136"/>
      <c r="D136"/>
      <c r="E136"/>
      <c r="F136"/>
      <c r="G136"/>
      <c r="H136"/>
      <c r="I136"/>
      <c r="J136" s="4"/>
    </row>
    <row r="137" spans="1:10" ht="12.75">
      <c r="A137"/>
      <c r="B137"/>
      <c r="C137"/>
      <c r="D137"/>
      <c r="E137"/>
      <c r="F137"/>
      <c r="G137"/>
      <c r="H137"/>
      <c r="I137"/>
      <c r="J137" s="4"/>
    </row>
    <row r="138" spans="1:10" ht="12.75">
      <c r="A138"/>
      <c r="B138"/>
      <c r="C138"/>
      <c r="D138"/>
      <c r="E138"/>
      <c r="F138"/>
      <c r="G138"/>
      <c r="H138"/>
      <c r="I138"/>
      <c r="J138" s="4"/>
    </row>
    <row r="139" spans="1:10" ht="12.75">
      <c r="A139"/>
      <c r="B139"/>
      <c r="C139"/>
      <c r="D139"/>
      <c r="E139"/>
      <c r="F139"/>
      <c r="G139"/>
      <c r="H139"/>
      <c r="I139"/>
      <c r="J139" s="4"/>
    </row>
    <row r="140" spans="1:10" ht="12.75">
      <c r="A140"/>
      <c r="B140"/>
      <c r="C140"/>
      <c r="D140"/>
      <c r="E140"/>
      <c r="F140"/>
      <c r="G140"/>
      <c r="H140"/>
      <c r="I140"/>
      <c r="J140" s="4"/>
    </row>
    <row r="141" spans="1:10" ht="12.75">
      <c r="A141"/>
      <c r="B141"/>
      <c r="C141"/>
      <c r="D141"/>
      <c r="E141"/>
      <c r="F141"/>
      <c r="G141"/>
      <c r="H141"/>
      <c r="I141"/>
      <c r="J141" s="4"/>
    </row>
    <row r="142" spans="1:10" ht="12.75">
      <c r="A142"/>
      <c r="B142"/>
      <c r="C142"/>
      <c r="D142"/>
      <c r="E142"/>
      <c r="F142"/>
      <c r="G142"/>
      <c r="H142"/>
      <c r="I142"/>
      <c r="J142" s="4"/>
    </row>
    <row r="143" spans="1:10" ht="12.75">
      <c r="A143"/>
      <c r="B143"/>
      <c r="C143"/>
      <c r="D143"/>
      <c r="E143"/>
      <c r="F143"/>
      <c r="G143"/>
      <c r="H143"/>
      <c r="I143"/>
      <c r="J143" s="4"/>
    </row>
    <row r="144" spans="1:10" ht="12.75">
      <c r="A144"/>
      <c r="B144"/>
      <c r="C144"/>
      <c r="D144"/>
      <c r="E144"/>
      <c r="F144"/>
      <c r="G144"/>
      <c r="H144"/>
      <c r="I144"/>
      <c r="J144" s="4"/>
    </row>
    <row r="145" spans="1:10" ht="12.75">
      <c r="A145"/>
      <c r="B145"/>
      <c r="C145"/>
      <c r="D145"/>
      <c r="E145"/>
      <c r="F145"/>
      <c r="G145"/>
      <c r="H145"/>
      <c r="I145"/>
      <c r="J145" s="4"/>
    </row>
    <row r="146" spans="1:10" ht="12.75">
      <c r="A146"/>
      <c r="B146"/>
      <c r="C146"/>
      <c r="D146"/>
      <c r="E146"/>
      <c r="F146"/>
      <c r="G146"/>
      <c r="H146"/>
      <c r="I146"/>
      <c r="J146" s="4"/>
    </row>
    <row r="147" spans="1:10" ht="12.75">
      <c r="A147"/>
      <c r="B147"/>
      <c r="C147"/>
      <c r="D147"/>
      <c r="E147"/>
      <c r="F147"/>
      <c r="G147"/>
      <c r="H147"/>
      <c r="I147"/>
      <c r="J147" s="4"/>
    </row>
    <row r="148" spans="1:10" ht="12.75">
      <c r="A148"/>
      <c r="B148"/>
      <c r="C148"/>
      <c r="D148"/>
      <c r="E148"/>
      <c r="F148"/>
      <c r="G148"/>
      <c r="H148"/>
      <c r="I148"/>
      <c r="J148" s="4"/>
    </row>
    <row r="149" spans="1:10" ht="12.75">
      <c r="A149"/>
      <c r="B149"/>
      <c r="C149"/>
      <c r="D149"/>
      <c r="E149"/>
      <c r="F149"/>
      <c r="G149"/>
      <c r="H149"/>
      <c r="I149"/>
      <c r="J149" s="4"/>
    </row>
    <row r="150" spans="1:10" ht="12.75">
      <c r="A150"/>
      <c r="B150"/>
      <c r="C150"/>
      <c r="D150"/>
      <c r="E150"/>
      <c r="F150"/>
      <c r="G150"/>
      <c r="H150"/>
      <c r="I150"/>
      <c r="J150" s="4"/>
    </row>
    <row r="151" spans="1:10" ht="12.75">
      <c r="A151"/>
      <c r="B151"/>
      <c r="C151"/>
      <c r="D151"/>
      <c r="E151"/>
      <c r="F151"/>
      <c r="G151"/>
      <c r="H151"/>
      <c r="I151"/>
      <c r="J151" s="4"/>
    </row>
    <row r="152" spans="1:10" ht="12.75">
      <c r="A152"/>
      <c r="B152"/>
      <c r="C152"/>
      <c r="D152"/>
      <c r="E152"/>
      <c r="F152"/>
      <c r="G152"/>
      <c r="H152"/>
      <c r="I152"/>
      <c r="J152" s="4"/>
    </row>
    <row r="153" spans="1:10" ht="12.75">
      <c r="A153"/>
      <c r="B153"/>
      <c r="C153"/>
      <c r="D153"/>
      <c r="E153"/>
      <c r="F153"/>
      <c r="G153"/>
      <c r="H153"/>
      <c r="I153"/>
      <c r="J153" s="4"/>
    </row>
    <row r="154" spans="1:10" ht="12.75">
      <c r="A154"/>
      <c r="B154"/>
      <c r="C154"/>
      <c r="D154"/>
      <c r="E154"/>
      <c r="F154"/>
      <c r="G154"/>
      <c r="H154"/>
      <c r="I154"/>
      <c r="J154" s="4"/>
    </row>
    <row r="155" spans="1:10" ht="12.75">
      <c r="A155"/>
      <c r="B155"/>
      <c r="C155"/>
      <c r="D155"/>
      <c r="E155"/>
      <c r="F155"/>
      <c r="G155"/>
      <c r="H155"/>
      <c r="I155"/>
      <c r="J155" s="4"/>
    </row>
    <row r="156" spans="1:10" ht="12.75">
      <c r="A156"/>
      <c r="B156"/>
      <c r="C156"/>
      <c r="D156"/>
      <c r="E156"/>
      <c r="F156"/>
      <c r="G156"/>
      <c r="H156"/>
      <c r="I156"/>
      <c r="J156" s="4"/>
    </row>
    <row r="157" spans="1:10" ht="12.75">
      <c r="A157"/>
      <c r="B157"/>
      <c r="C157"/>
      <c r="D157"/>
      <c r="E157"/>
      <c r="F157"/>
      <c r="G157"/>
      <c r="H157"/>
      <c r="I157"/>
      <c r="J157" s="4"/>
    </row>
    <row r="158" spans="1:10" ht="12.75">
      <c r="A158"/>
      <c r="B158"/>
      <c r="C158"/>
      <c r="D158"/>
      <c r="E158"/>
      <c r="F158"/>
      <c r="G158"/>
      <c r="H158"/>
      <c r="I158"/>
      <c r="J158" s="4"/>
    </row>
    <row r="159" spans="1:10" ht="12.75">
      <c r="A159"/>
      <c r="B159"/>
      <c r="C159"/>
      <c r="D159"/>
      <c r="E159"/>
      <c r="F159"/>
      <c r="G159"/>
      <c r="H159"/>
      <c r="I159"/>
      <c r="J159" s="4"/>
    </row>
    <row r="160" spans="1:10" ht="12.75">
      <c r="A160"/>
      <c r="B160"/>
      <c r="C160"/>
      <c r="D160"/>
      <c r="E160"/>
      <c r="F160"/>
      <c r="G160"/>
      <c r="H160"/>
      <c r="I160"/>
      <c r="J160" s="4"/>
    </row>
    <row r="161" spans="1:10" ht="12.75">
      <c r="A161"/>
      <c r="B161"/>
      <c r="C161"/>
      <c r="D161"/>
      <c r="E161"/>
      <c r="F161"/>
      <c r="G161"/>
      <c r="H161"/>
      <c r="I161"/>
      <c r="J161" s="4"/>
    </row>
    <row r="162" spans="1:10" ht="12.75">
      <c r="A162"/>
      <c r="B162"/>
      <c r="C162"/>
      <c r="D162"/>
      <c r="E162"/>
      <c r="F162"/>
      <c r="G162"/>
      <c r="H162"/>
      <c r="I162"/>
      <c r="J162" s="4"/>
    </row>
    <row r="163" spans="1:10" ht="12.75">
      <c r="A163"/>
      <c r="B163"/>
      <c r="C163"/>
      <c r="D163"/>
      <c r="E163"/>
      <c r="F163"/>
      <c r="G163"/>
      <c r="H163"/>
      <c r="I163"/>
      <c r="J163" s="4"/>
    </row>
    <row r="164" spans="1:10" ht="12.75">
      <c r="A164"/>
      <c r="B164"/>
      <c r="C164"/>
      <c r="D164"/>
      <c r="E164"/>
      <c r="F164"/>
      <c r="G164"/>
      <c r="H164"/>
      <c r="I164"/>
      <c r="J164" s="4"/>
    </row>
    <row r="165" spans="1:10" ht="12.75">
      <c r="A165"/>
      <c r="B165"/>
      <c r="C165"/>
      <c r="D165"/>
      <c r="E165"/>
      <c r="F165"/>
      <c r="G165"/>
      <c r="H165"/>
      <c r="I165"/>
      <c r="J165" s="4"/>
    </row>
    <row r="166" spans="1:10" ht="12.75">
      <c r="A166"/>
      <c r="B166"/>
      <c r="C166"/>
      <c r="D166"/>
      <c r="E166"/>
      <c r="F166"/>
      <c r="G166"/>
      <c r="H166"/>
      <c r="I166"/>
      <c r="J166" s="4"/>
    </row>
    <row r="167" spans="1:10" ht="12.75">
      <c r="A167"/>
      <c r="B167"/>
      <c r="C167"/>
      <c r="D167"/>
      <c r="E167"/>
      <c r="F167"/>
      <c r="G167"/>
      <c r="H167"/>
      <c r="I167"/>
      <c r="J167" s="4"/>
    </row>
    <row r="168" spans="1:10" ht="12.75">
      <c r="A168"/>
      <c r="B168"/>
      <c r="C168"/>
      <c r="D168"/>
      <c r="E168"/>
      <c r="F168"/>
      <c r="G168"/>
      <c r="H168"/>
      <c r="I168"/>
      <c r="J168" s="4"/>
    </row>
    <row r="169" spans="1:10" ht="12.75">
      <c r="A169"/>
      <c r="B169"/>
      <c r="C169"/>
      <c r="D169"/>
      <c r="E169"/>
      <c r="F169"/>
      <c r="G169"/>
      <c r="H169"/>
      <c r="I169"/>
      <c r="J169" s="4"/>
    </row>
    <row r="170" spans="1:10" ht="12.75">
      <c r="A170"/>
      <c r="B170"/>
      <c r="C170"/>
      <c r="D170"/>
      <c r="E170"/>
      <c r="F170"/>
      <c r="G170"/>
      <c r="H170"/>
      <c r="I170"/>
      <c r="J170" s="4"/>
    </row>
    <row r="171" spans="1:10" ht="12.75">
      <c r="A171"/>
      <c r="B171"/>
      <c r="C171"/>
      <c r="D171"/>
      <c r="E171"/>
      <c r="F171"/>
      <c r="G171"/>
      <c r="H171"/>
      <c r="I171"/>
      <c r="J171" s="4"/>
    </row>
    <row r="172" spans="1:10" ht="12.75">
      <c r="A172"/>
      <c r="B172"/>
      <c r="C172"/>
      <c r="D172"/>
      <c r="E172"/>
      <c r="F172"/>
      <c r="G172"/>
      <c r="H172"/>
      <c r="I172"/>
      <c r="J172" s="4"/>
    </row>
    <row r="173" spans="1:10" ht="12.75">
      <c r="A173"/>
      <c r="B173"/>
      <c r="C173"/>
      <c r="D173"/>
      <c r="E173"/>
      <c r="F173"/>
      <c r="G173"/>
      <c r="H173"/>
      <c r="I173"/>
      <c r="J173" s="4"/>
    </row>
    <row r="174" spans="1:10" ht="12.75">
      <c r="A174"/>
      <c r="B174"/>
      <c r="C174"/>
      <c r="D174"/>
      <c r="E174"/>
      <c r="F174"/>
      <c r="G174"/>
      <c r="H174"/>
      <c r="I174"/>
      <c r="J174" s="4"/>
    </row>
    <row r="175" spans="1:10" ht="12.75">
      <c r="A175"/>
      <c r="B175"/>
      <c r="C175"/>
      <c r="D175"/>
      <c r="E175"/>
      <c r="F175"/>
      <c r="G175"/>
      <c r="H175"/>
      <c r="I175"/>
      <c r="J175" s="4"/>
    </row>
    <row r="176" spans="1:10" ht="12.75">
      <c r="A176"/>
      <c r="B176"/>
      <c r="C176"/>
      <c r="D176"/>
      <c r="E176"/>
      <c r="F176"/>
      <c r="G176"/>
      <c r="H176"/>
      <c r="I176"/>
      <c r="J176" s="4"/>
    </row>
    <row r="177" spans="1:10" ht="12.75">
      <c r="A177"/>
      <c r="B177"/>
      <c r="C177"/>
      <c r="D177"/>
      <c r="E177"/>
      <c r="F177"/>
      <c r="G177"/>
      <c r="H177"/>
      <c r="I177"/>
      <c r="J177" s="4"/>
    </row>
    <row r="178" spans="1:10" ht="12.75">
      <c r="A178"/>
      <c r="B178"/>
      <c r="C178"/>
      <c r="D178"/>
      <c r="E178"/>
      <c r="F178"/>
      <c r="G178"/>
      <c r="H178"/>
      <c r="I178"/>
      <c r="J178" s="4"/>
    </row>
    <row r="179" spans="1:10" ht="12.75">
      <c r="A179"/>
      <c r="B179"/>
      <c r="C179"/>
      <c r="D179"/>
      <c r="E179"/>
      <c r="F179"/>
      <c r="G179"/>
      <c r="H179"/>
      <c r="I179"/>
      <c r="J179" s="4"/>
    </row>
    <row r="180" spans="1:10" ht="12.75">
      <c r="A180"/>
      <c r="B180"/>
      <c r="C180"/>
      <c r="D180"/>
      <c r="E180"/>
      <c r="F180"/>
      <c r="G180"/>
      <c r="H180"/>
      <c r="I180"/>
      <c r="J180" s="4"/>
    </row>
    <row r="181" spans="1:10" ht="12.75">
      <c r="A181"/>
      <c r="B181"/>
      <c r="C181"/>
      <c r="D181"/>
      <c r="E181"/>
      <c r="F181"/>
      <c r="G181"/>
      <c r="H181"/>
      <c r="I181"/>
      <c r="J181" s="4"/>
    </row>
    <row r="182" spans="1:10" ht="12.75">
      <c r="A182"/>
      <c r="B182"/>
      <c r="C182"/>
      <c r="D182"/>
      <c r="E182"/>
      <c r="F182"/>
      <c r="G182"/>
      <c r="H182"/>
      <c r="I182"/>
      <c r="J182" s="4"/>
    </row>
    <row r="183" spans="1:10" ht="12.75">
      <c r="A183"/>
      <c r="B183"/>
      <c r="C183"/>
      <c r="D183"/>
      <c r="E183"/>
      <c r="F183"/>
      <c r="G183"/>
      <c r="H183"/>
      <c r="I183"/>
      <c r="J183" s="4"/>
    </row>
    <row r="184" spans="1:10" ht="12.75">
      <c r="A184"/>
      <c r="B184"/>
      <c r="C184"/>
      <c r="D184"/>
      <c r="E184"/>
      <c r="F184"/>
      <c r="G184"/>
      <c r="H184"/>
      <c r="I184"/>
      <c r="J184" s="4"/>
    </row>
    <row r="185" spans="1:10" ht="12.75">
      <c r="A185"/>
      <c r="B185"/>
      <c r="C185"/>
      <c r="D185"/>
      <c r="E185"/>
      <c r="F185"/>
      <c r="G185"/>
      <c r="H185"/>
      <c r="I185"/>
      <c r="J185" s="4"/>
    </row>
    <row r="186" spans="1:10" ht="12.75">
      <c r="A186"/>
      <c r="B186"/>
      <c r="C186"/>
      <c r="D186"/>
      <c r="E186"/>
      <c r="F186"/>
      <c r="G186"/>
      <c r="H186"/>
      <c r="I186"/>
      <c r="J186" s="4"/>
    </row>
    <row r="187" spans="1:10" ht="12.75">
      <c r="A187"/>
      <c r="B187"/>
      <c r="C187"/>
      <c r="D187"/>
      <c r="E187"/>
      <c r="F187"/>
      <c r="G187"/>
      <c r="H187"/>
      <c r="I187"/>
      <c r="J187" s="4"/>
    </row>
    <row r="188" spans="1:10" ht="12.75">
      <c r="A188"/>
      <c r="B188"/>
      <c r="C188"/>
      <c r="D188"/>
      <c r="E188"/>
      <c r="F188"/>
      <c r="G188"/>
      <c r="H188"/>
      <c r="I188"/>
      <c r="J188" s="4"/>
    </row>
    <row r="189" spans="1:10" ht="12.75">
      <c r="A189"/>
      <c r="B189"/>
      <c r="C189"/>
      <c r="D189"/>
      <c r="E189"/>
      <c r="F189"/>
      <c r="G189"/>
      <c r="H189"/>
      <c r="I189"/>
      <c r="J189" s="4"/>
    </row>
    <row r="190" spans="1:10" ht="12.75">
      <c r="A190"/>
      <c r="B190"/>
      <c r="C190"/>
      <c r="D190"/>
      <c r="E190"/>
      <c r="F190"/>
      <c r="G190"/>
      <c r="H190"/>
      <c r="I190"/>
      <c r="J190" s="4"/>
    </row>
    <row r="191" spans="1:10" ht="12.75">
      <c r="A191"/>
      <c r="B191"/>
      <c r="C191"/>
      <c r="D191"/>
      <c r="E191"/>
      <c r="F191"/>
      <c r="G191"/>
      <c r="H191"/>
      <c r="I191"/>
      <c r="J191" s="4"/>
    </row>
    <row r="192" spans="1:10" ht="12.75">
      <c r="A192"/>
      <c r="B192"/>
      <c r="C192"/>
      <c r="D192"/>
      <c r="E192"/>
      <c r="F192"/>
      <c r="G192"/>
      <c r="H192"/>
      <c r="I192"/>
      <c r="J192" s="4"/>
    </row>
    <row r="193" spans="1:10" ht="12.75">
      <c r="A193"/>
      <c r="B193"/>
      <c r="C193"/>
      <c r="D193"/>
      <c r="E193"/>
      <c r="F193"/>
      <c r="G193"/>
      <c r="H193"/>
      <c r="I193"/>
      <c r="J193" s="4"/>
    </row>
    <row r="194" spans="1:10" ht="12.75">
      <c r="A194"/>
      <c r="B194"/>
      <c r="C194"/>
      <c r="D194"/>
      <c r="E194"/>
      <c r="F194"/>
      <c r="G194"/>
      <c r="H194"/>
      <c r="I194"/>
      <c r="J194" s="4"/>
    </row>
    <row r="195" spans="1:10" ht="12.75">
      <c r="A195"/>
      <c r="B195"/>
      <c r="C195"/>
      <c r="D195"/>
      <c r="E195"/>
      <c r="F195"/>
      <c r="G195"/>
      <c r="H195"/>
      <c r="I195"/>
      <c r="J195" s="4"/>
    </row>
    <row r="196" spans="1:10" ht="12.75">
      <c r="A196"/>
      <c r="B196"/>
      <c r="C196"/>
      <c r="D196"/>
      <c r="E196"/>
      <c r="F196"/>
      <c r="G196"/>
      <c r="H196"/>
      <c r="I196"/>
      <c r="J196" s="4"/>
    </row>
    <row r="197" spans="1:10" ht="12.75">
      <c r="A197"/>
      <c r="B197"/>
      <c r="C197"/>
      <c r="D197"/>
      <c r="E197"/>
      <c r="F197"/>
      <c r="G197"/>
      <c r="H197"/>
      <c r="I197"/>
      <c r="J197" s="4"/>
    </row>
    <row r="198" spans="1:10" ht="12.75">
      <c r="A198"/>
      <c r="B198"/>
      <c r="C198"/>
      <c r="D198"/>
      <c r="E198"/>
      <c r="F198"/>
      <c r="G198"/>
      <c r="H198"/>
      <c r="I198"/>
      <c r="J198" s="4"/>
    </row>
    <row r="199" spans="1:10" ht="12.75">
      <c r="A199"/>
      <c r="B199"/>
      <c r="C199"/>
      <c r="D199"/>
      <c r="E199"/>
      <c r="F199"/>
      <c r="G199"/>
      <c r="H199"/>
      <c r="I199"/>
      <c r="J199" s="4"/>
    </row>
    <row r="200" spans="1:10" ht="12.75">
      <c r="A200"/>
      <c r="B200"/>
      <c r="C200"/>
      <c r="D200"/>
      <c r="E200"/>
      <c r="F200"/>
      <c r="G200"/>
      <c r="H200"/>
      <c r="I200"/>
      <c r="J200" s="4"/>
    </row>
    <row r="201" spans="1:10" ht="12.75">
      <c r="A201"/>
      <c r="B201"/>
      <c r="C201"/>
      <c r="D201"/>
      <c r="E201"/>
      <c r="F201"/>
      <c r="G201"/>
      <c r="H201"/>
      <c r="I201"/>
      <c r="J201" s="4"/>
    </row>
    <row r="202" spans="1:10" ht="12.75">
      <c r="A202"/>
      <c r="B202"/>
      <c r="C202"/>
      <c r="D202"/>
      <c r="E202"/>
      <c r="F202"/>
      <c r="G202"/>
      <c r="H202"/>
      <c r="I202"/>
      <c r="J202" s="4"/>
    </row>
    <row r="203" spans="1:10" ht="12.75">
      <c r="A203"/>
      <c r="B203"/>
      <c r="C203"/>
      <c r="D203"/>
      <c r="E203"/>
      <c r="F203"/>
      <c r="G203"/>
      <c r="H203"/>
      <c r="I203"/>
      <c r="J203" s="4"/>
    </row>
    <row r="204" spans="1:10" ht="12.75">
      <c r="A204"/>
      <c r="B204"/>
      <c r="C204"/>
      <c r="D204"/>
      <c r="E204"/>
      <c r="F204"/>
      <c r="G204"/>
      <c r="H204"/>
      <c r="I204"/>
      <c r="J204" s="4"/>
    </row>
    <row r="205" spans="1:10" ht="12.75">
      <c r="A205"/>
      <c r="B205"/>
      <c r="C205"/>
      <c r="D205"/>
      <c r="E205"/>
      <c r="F205"/>
      <c r="G205"/>
      <c r="H205"/>
      <c r="I205"/>
      <c r="J205" s="4"/>
    </row>
    <row r="206" spans="1:10" ht="12.75">
      <c r="A206"/>
      <c r="B206"/>
      <c r="C206"/>
      <c r="D206"/>
      <c r="E206"/>
      <c r="F206"/>
      <c r="G206"/>
      <c r="H206"/>
      <c r="I206"/>
      <c r="J206" s="4"/>
    </row>
    <row r="207" spans="1:10" ht="12.75">
      <c r="A207"/>
      <c r="B207"/>
      <c r="C207"/>
      <c r="D207"/>
      <c r="E207"/>
      <c r="F207"/>
      <c r="G207"/>
      <c r="H207"/>
      <c r="I207"/>
      <c r="J207" s="4"/>
    </row>
    <row r="208" spans="1:10" ht="12.75">
      <c r="A208"/>
      <c r="B208"/>
      <c r="C208"/>
      <c r="D208"/>
      <c r="E208"/>
      <c r="F208"/>
      <c r="G208"/>
      <c r="H208"/>
      <c r="I208"/>
      <c r="J208" s="4"/>
    </row>
    <row r="209" spans="1:10" ht="12.75">
      <c r="A209"/>
      <c r="B209"/>
      <c r="C209"/>
      <c r="D209"/>
      <c r="E209"/>
      <c r="F209"/>
      <c r="G209"/>
      <c r="H209"/>
      <c r="I209"/>
      <c r="J209" s="4"/>
    </row>
    <row r="210" spans="1:10" ht="12.75">
      <c r="A210"/>
      <c r="B210"/>
      <c r="C210"/>
      <c r="D210"/>
      <c r="E210"/>
      <c r="F210"/>
      <c r="G210"/>
      <c r="H210"/>
      <c r="I210"/>
      <c r="J210" s="4"/>
    </row>
    <row r="211" spans="1:10" ht="12.75">
      <c r="A211"/>
      <c r="B211"/>
      <c r="C211"/>
      <c r="D211"/>
      <c r="E211"/>
      <c r="F211"/>
      <c r="G211"/>
      <c r="H211"/>
      <c r="I211"/>
      <c r="J211" s="4"/>
    </row>
    <row r="212" spans="1:10" ht="12.75">
      <c r="A212"/>
      <c r="B212"/>
      <c r="C212"/>
      <c r="D212"/>
      <c r="E212"/>
      <c r="F212"/>
      <c r="G212"/>
      <c r="H212"/>
      <c r="I212"/>
      <c r="J212" s="4"/>
    </row>
  </sheetData>
  <sheetProtection/>
  <mergeCells count="6">
    <mergeCell ref="A1:K1"/>
    <mergeCell ref="A2:K2"/>
    <mergeCell ref="A3:D3"/>
    <mergeCell ref="A91:D91"/>
    <mergeCell ref="A4:D4"/>
    <mergeCell ref="A77:D77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&amp;L1/a melléklet a 6/2019.(V.30.)  önk. rendelethez ezer Ft
</oddHeader>
  </headerFooter>
  <rowBreaks count="1" manualBreakCount="1">
    <brk id="7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1"/>
  <sheetViews>
    <sheetView view="pageLayout" zoomScaleNormal="115" workbookViewId="0" topLeftCell="A1">
      <selection activeCell="J6" sqref="J6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2.28125" style="0" customWidth="1"/>
    <col min="5" max="5" width="13.8515625" style="0" customWidth="1"/>
    <col min="6" max="6" width="12.421875" style="0" customWidth="1"/>
    <col min="7" max="7" width="10.57421875" style="0" customWidth="1"/>
    <col min="8" max="8" width="15.28125" style="9" customWidth="1"/>
    <col min="9" max="9" width="13.8515625" style="3" customWidth="1"/>
    <col min="10" max="10" width="11.421875" style="0" bestFit="1" customWidth="1"/>
    <col min="11" max="11" width="10.8515625" style="0" customWidth="1"/>
    <col min="12" max="12" width="15.28125" style="0" customWidth="1"/>
  </cols>
  <sheetData>
    <row r="1" spans="1:12" ht="15.75">
      <c r="A1" s="436" t="s">
        <v>550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3" ht="15.75">
      <c r="A2" s="437" t="s">
        <v>551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2" s="7" customFormat="1" ht="90">
      <c r="A3" s="21" t="s">
        <v>15</v>
      </c>
      <c r="B3" s="21" t="s">
        <v>16</v>
      </c>
      <c r="C3" s="21"/>
      <c r="D3" s="21" t="s">
        <v>17</v>
      </c>
      <c r="E3" s="119" t="s">
        <v>541</v>
      </c>
      <c r="F3" s="119" t="s">
        <v>542</v>
      </c>
      <c r="G3" s="119" t="s">
        <v>543</v>
      </c>
      <c r="H3" s="32" t="s">
        <v>546</v>
      </c>
      <c r="I3" s="32" t="s">
        <v>547</v>
      </c>
      <c r="J3" s="204" t="s">
        <v>214</v>
      </c>
      <c r="K3" s="205" t="s">
        <v>217</v>
      </c>
      <c r="L3" s="205" t="s">
        <v>218</v>
      </c>
    </row>
    <row r="4" spans="1:12" ht="12.75">
      <c r="A4" s="120" t="s">
        <v>6</v>
      </c>
      <c r="B4" s="120"/>
      <c r="C4" s="120"/>
      <c r="D4" s="120" t="s">
        <v>14</v>
      </c>
      <c r="E4" s="121">
        <f aca="true" t="shared" si="0" ref="E4:J4">E5+E6+E7+E8+E9</f>
        <v>518240</v>
      </c>
      <c r="F4" s="121">
        <f t="shared" si="0"/>
        <v>295306</v>
      </c>
      <c r="G4" s="121">
        <f t="shared" si="0"/>
        <v>0</v>
      </c>
      <c r="H4" s="121">
        <f t="shared" si="0"/>
        <v>813546</v>
      </c>
      <c r="I4" s="121">
        <f t="shared" si="0"/>
        <v>1076226</v>
      </c>
      <c r="J4" s="217">
        <f t="shared" si="0"/>
        <v>824640</v>
      </c>
      <c r="K4" s="214">
        <f>(J4/I4)*100</f>
        <v>76.623311460604</v>
      </c>
      <c r="L4" s="214">
        <f aca="true" t="shared" si="1" ref="L4:L23">(J4/$J$23)*100</f>
        <v>68.84253972070286</v>
      </c>
    </row>
    <row r="5" spans="1:12" ht="12.75">
      <c r="A5" s="1"/>
      <c r="B5" s="6" t="s">
        <v>72</v>
      </c>
      <c r="C5" s="6"/>
      <c r="D5" s="19" t="s">
        <v>3</v>
      </c>
      <c r="E5" s="37">
        <v>103317</v>
      </c>
      <c r="F5" s="37">
        <v>39385</v>
      </c>
      <c r="G5" s="37"/>
      <c r="H5" s="39">
        <f>SUM(E5:G5)</f>
        <v>142702</v>
      </c>
      <c r="I5" s="35">
        <v>232564</v>
      </c>
      <c r="J5" s="2">
        <v>219143</v>
      </c>
      <c r="K5" s="212">
        <f aca="true" t="shared" si="2" ref="K5:K23">(J5/I5)*100</f>
        <v>94.22911542629126</v>
      </c>
      <c r="L5" s="212">
        <f t="shared" si="1"/>
        <v>18.294480842566436</v>
      </c>
    </row>
    <row r="6" spans="1:12" ht="25.5">
      <c r="A6" s="1"/>
      <c r="B6" s="6" t="s">
        <v>74</v>
      </c>
      <c r="C6" s="6"/>
      <c r="D6" s="19" t="s">
        <v>73</v>
      </c>
      <c r="E6" s="37">
        <v>23435</v>
      </c>
      <c r="F6" s="37">
        <v>8362</v>
      </c>
      <c r="G6" s="37"/>
      <c r="H6" s="39">
        <f aca="true" t="shared" si="3" ref="H6:H14">SUM(E6:G6)</f>
        <v>31797</v>
      </c>
      <c r="I6" s="35">
        <v>51755</v>
      </c>
      <c r="J6" s="2">
        <v>41705</v>
      </c>
      <c r="K6" s="212">
        <f t="shared" si="2"/>
        <v>80.5815863201623</v>
      </c>
      <c r="L6" s="212">
        <f t="shared" si="1"/>
        <v>3.4816139394789394</v>
      </c>
    </row>
    <row r="7" spans="1:12" ht="12.75">
      <c r="A7" s="1"/>
      <c r="B7" s="6" t="s">
        <v>75</v>
      </c>
      <c r="C7" s="6"/>
      <c r="D7" s="19" t="s">
        <v>0</v>
      </c>
      <c r="E7" s="37">
        <v>78500</v>
      </c>
      <c r="F7" s="37">
        <v>54932</v>
      </c>
      <c r="G7" s="37"/>
      <c r="H7" s="39">
        <f t="shared" si="3"/>
        <v>133432</v>
      </c>
      <c r="I7" s="35">
        <v>364984</v>
      </c>
      <c r="J7" s="2">
        <v>275254</v>
      </c>
      <c r="K7" s="212">
        <f t="shared" si="2"/>
        <v>75.4153606733446</v>
      </c>
      <c r="L7" s="212">
        <f t="shared" si="1"/>
        <v>22.97873548249217</v>
      </c>
    </row>
    <row r="8" spans="1:12" ht="12.75">
      <c r="A8" s="1"/>
      <c r="B8" s="6" t="s">
        <v>76</v>
      </c>
      <c r="C8" s="6"/>
      <c r="D8" s="20" t="s">
        <v>81</v>
      </c>
      <c r="E8" s="37">
        <v>17600</v>
      </c>
      <c r="F8" s="37"/>
      <c r="G8" s="37"/>
      <c r="H8" s="39">
        <f t="shared" si="3"/>
        <v>17600</v>
      </c>
      <c r="I8" s="35">
        <v>11873</v>
      </c>
      <c r="J8" s="2">
        <v>11873</v>
      </c>
      <c r="K8" s="212">
        <f t="shared" si="2"/>
        <v>100</v>
      </c>
      <c r="L8" s="212">
        <f t="shared" si="1"/>
        <v>0.9911809687911148</v>
      </c>
    </row>
    <row r="9" spans="1:12" ht="12.75">
      <c r="A9" s="1"/>
      <c r="B9" s="6" t="s">
        <v>77</v>
      </c>
      <c r="C9" s="6"/>
      <c r="D9" s="19" t="s">
        <v>82</v>
      </c>
      <c r="E9" s="37">
        <v>295388</v>
      </c>
      <c r="F9" s="37">
        <v>192627</v>
      </c>
      <c r="G9" s="37">
        <f>G11+G13+G14</f>
        <v>0</v>
      </c>
      <c r="H9" s="39">
        <f>SUM(E9:G9)</f>
        <v>488015</v>
      </c>
      <c r="I9" s="35">
        <v>415050</v>
      </c>
      <c r="J9" s="2">
        <v>276665</v>
      </c>
      <c r="K9" s="212">
        <f t="shared" si="2"/>
        <v>66.65823394771714</v>
      </c>
      <c r="L9" s="212">
        <f t="shared" si="1"/>
        <v>23.096528487374194</v>
      </c>
    </row>
    <row r="10" spans="1:12" ht="25.5">
      <c r="A10" s="1"/>
      <c r="B10" s="6"/>
      <c r="C10" s="6" t="s">
        <v>548</v>
      </c>
      <c r="D10" s="20" t="s">
        <v>195</v>
      </c>
      <c r="E10" s="37">
        <v>1805</v>
      </c>
      <c r="F10" s="37"/>
      <c r="G10" s="37"/>
      <c r="H10" s="39">
        <f t="shared" si="3"/>
        <v>1805</v>
      </c>
      <c r="I10" s="35">
        <v>8479</v>
      </c>
      <c r="J10" s="2">
        <v>8473</v>
      </c>
      <c r="K10" s="212">
        <f t="shared" si="2"/>
        <v>99.9292369383182</v>
      </c>
      <c r="L10" s="212">
        <f t="shared" si="1"/>
        <v>0.7073424028103358</v>
      </c>
    </row>
    <row r="11" spans="1:12" ht="31.5" customHeight="1">
      <c r="A11" s="1"/>
      <c r="B11" s="6"/>
      <c r="C11" s="6" t="s">
        <v>84</v>
      </c>
      <c r="D11" s="19" t="s">
        <v>83</v>
      </c>
      <c r="E11" s="37">
        <v>130601</v>
      </c>
      <c r="F11" s="37">
        <v>19767</v>
      </c>
      <c r="G11" s="37"/>
      <c r="H11" s="39">
        <f t="shared" si="3"/>
        <v>150368</v>
      </c>
      <c r="I11" s="35">
        <v>156486</v>
      </c>
      <c r="J11" s="2">
        <v>159152</v>
      </c>
      <c r="K11" s="212">
        <f t="shared" si="2"/>
        <v>101.70366678169293</v>
      </c>
      <c r="L11" s="212">
        <f t="shared" si="1"/>
        <v>13.286316309697929</v>
      </c>
    </row>
    <row r="12" spans="1:12" ht="16.5" customHeight="1">
      <c r="A12" s="1"/>
      <c r="B12" s="6"/>
      <c r="C12" s="6" t="s">
        <v>638</v>
      </c>
      <c r="D12" s="19" t="s">
        <v>583</v>
      </c>
      <c r="E12" s="37"/>
      <c r="F12" s="37"/>
      <c r="G12" s="37"/>
      <c r="H12" s="39"/>
      <c r="I12" s="35">
        <v>3041</v>
      </c>
      <c r="J12" s="2">
        <v>3041</v>
      </c>
      <c r="K12" s="212">
        <f t="shared" si="2"/>
        <v>100</v>
      </c>
      <c r="L12" s="212">
        <f t="shared" si="1"/>
        <v>0.25386855269045566</v>
      </c>
    </row>
    <row r="13" spans="1:12" ht="30" customHeight="1">
      <c r="A13" s="1"/>
      <c r="B13" s="6"/>
      <c r="C13" s="6" t="s">
        <v>86</v>
      </c>
      <c r="D13" s="20" t="s">
        <v>85</v>
      </c>
      <c r="E13" s="37"/>
      <c r="F13" s="37">
        <v>172860</v>
      </c>
      <c r="G13" s="37"/>
      <c r="H13" s="39">
        <f t="shared" si="3"/>
        <v>172860</v>
      </c>
      <c r="I13" s="39">
        <v>106064</v>
      </c>
      <c r="J13" s="2">
        <v>105999</v>
      </c>
      <c r="K13" s="212">
        <f t="shared" si="2"/>
        <v>99.93871624679439</v>
      </c>
      <c r="L13" s="212">
        <f t="shared" si="1"/>
        <v>8.849001222175472</v>
      </c>
    </row>
    <row r="14" spans="1:12" ht="12.75">
      <c r="A14" s="1"/>
      <c r="B14" s="6"/>
      <c r="C14" s="6" t="s">
        <v>87</v>
      </c>
      <c r="D14" s="20" t="s">
        <v>88</v>
      </c>
      <c r="E14" s="37">
        <v>162982</v>
      </c>
      <c r="F14" s="37"/>
      <c r="G14" s="37"/>
      <c r="H14" s="39">
        <f t="shared" si="3"/>
        <v>162982</v>
      </c>
      <c r="I14" s="40">
        <v>140980</v>
      </c>
      <c r="J14" s="2"/>
      <c r="K14" s="212">
        <f t="shared" si="2"/>
        <v>0</v>
      </c>
      <c r="L14" s="212">
        <f t="shared" si="1"/>
        <v>0</v>
      </c>
    </row>
    <row r="15" spans="1:12" ht="12.75">
      <c r="A15" s="120" t="s">
        <v>7</v>
      </c>
      <c r="B15" s="123"/>
      <c r="C15" s="123"/>
      <c r="D15" s="124" t="s">
        <v>1</v>
      </c>
      <c r="E15" s="121">
        <f>E16+E17+E18+E20</f>
        <v>1753</v>
      </c>
      <c r="F15" s="121">
        <f>F16+F17+F18</f>
        <v>159012</v>
      </c>
      <c r="G15" s="121">
        <f>G16+G17+G18</f>
        <v>0</v>
      </c>
      <c r="H15" s="121">
        <f>H16+H17+H18</f>
        <v>160765</v>
      </c>
      <c r="I15" s="121">
        <v>1529758</v>
      </c>
      <c r="J15" s="217">
        <f>J16+J17+J18</f>
        <v>360851</v>
      </c>
      <c r="K15" s="214">
        <f t="shared" si="2"/>
        <v>23.58876371295329</v>
      </c>
      <c r="L15" s="214">
        <f t="shared" si="1"/>
        <v>30.124538344920627</v>
      </c>
    </row>
    <row r="16" spans="1:12" ht="12.75">
      <c r="A16" s="1"/>
      <c r="B16" s="6" t="s">
        <v>78</v>
      </c>
      <c r="C16" s="6"/>
      <c r="D16" s="20" t="s">
        <v>89</v>
      </c>
      <c r="E16" s="37">
        <v>1753</v>
      </c>
      <c r="F16" s="37">
        <v>55451</v>
      </c>
      <c r="G16" s="37"/>
      <c r="H16" s="39">
        <f>SUM(E16:G16)</f>
        <v>57204</v>
      </c>
      <c r="I16" s="35">
        <v>974605</v>
      </c>
      <c r="J16" s="2">
        <v>84650</v>
      </c>
      <c r="K16" s="212">
        <f t="shared" si="2"/>
        <v>8.685570051456743</v>
      </c>
      <c r="L16" s="212">
        <f t="shared" si="1"/>
        <v>7.066745473609693</v>
      </c>
    </row>
    <row r="17" spans="1:12" ht="12.75">
      <c r="A17" s="1"/>
      <c r="B17" s="6" t="s">
        <v>79</v>
      </c>
      <c r="C17" s="6"/>
      <c r="D17" s="19" t="s">
        <v>21</v>
      </c>
      <c r="E17" s="37"/>
      <c r="F17" s="37">
        <v>102832</v>
      </c>
      <c r="G17" s="37"/>
      <c r="H17" s="39">
        <f>SUM(E17:G17)</f>
        <v>102832</v>
      </c>
      <c r="I17" s="35">
        <v>554424</v>
      </c>
      <c r="J17" s="2">
        <v>276201</v>
      </c>
      <c r="K17" s="212">
        <f t="shared" si="2"/>
        <v>49.81764858664127</v>
      </c>
      <c r="L17" s="212">
        <f t="shared" si="1"/>
        <v>23.057792871310934</v>
      </c>
    </row>
    <row r="18" spans="1:12" ht="12.75">
      <c r="A18" s="1"/>
      <c r="B18" s="6" t="s">
        <v>80</v>
      </c>
      <c r="C18" s="6"/>
      <c r="D18" s="19" t="s">
        <v>90</v>
      </c>
      <c r="E18" s="37"/>
      <c r="F18" s="37">
        <v>729</v>
      </c>
      <c r="G18" s="37">
        <f>G19+G20</f>
        <v>0</v>
      </c>
      <c r="H18" s="39">
        <f>SUM(E18:G18)</f>
        <v>729</v>
      </c>
      <c r="I18" s="35">
        <v>729</v>
      </c>
      <c r="J18" s="2">
        <v>0</v>
      </c>
      <c r="K18" s="212">
        <f t="shared" si="2"/>
        <v>0</v>
      </c>
      <c r="L18" s="212">
        <f t="shared" si="1"/>
        <v>0</v>
      </c>
    </row>
    <row r="19" spans="1:12" ht="30" customHeight="1">
      <c r="A19" s="1"/>
      <c r="B19" s="6"/>
      <c r="C19" s="6"/>
      <c r="D19" s="19" t="s">
        <v>132</v>
      </c>
      <c r="E19" s="37"/>
      <c r="F19" s="37"/>
      <c r="G19" s="37"/>
      <c r="H19" s="39">
        <f>SUM(E19:G19)</f>
        <v>0</v>
      </c>
      <c r="I19" s="35"/>
      <c r="J19" s="2"/>
      <c r="K19" s="212"/>
      <c r="L19" s="212">
        <f t="shared" si="1"/>
        <v>0</v>
      </c>
    </row>
    <row r="20" spans="1:12" ht="29.25" customHeight="1">
      <c r="A20" s="1"/>
      <c r="B20" s="6"/>
      <c r="C20" s="6" t="s">
        <v>92</v>
      </c>
      <c r="D20" s="19" t="s">
        <v>91</v>
      </c>
      <c r="E20" s="37"/>
      <c r="F20" s="37"/>
      <c r="G20" s="37"/>
      <c r="H20" s="39">
        <f>SUM(E20:G20)</f>
        <v>0</v>
      </c>
      <c r="I20" s="35"/>
      <c r="J20" s="2"/>
      <c r="K20" s="212"/>
      <c r="L20" s="212">
        <f t="shared" si="1"/>
        <v>0</v>
      </c>
    </row>
    <row r="21" spans="1:12" ht="12.75">
      <c r="A21" s="125" t="s">
        <v>8</v>
      </c>
      <c r="B21" s="126"/>
      <c r="C21" s="126"/>
      <c r="D21" s="124" t="s">
        <v>130</v>
      </c>
      <c r="E21" s="121">
        <f aca="true" t="shared" si="4" ref="E21:J21">E22</f>
        <v>12373</v>
      </c>
      <c r="F21" s="121">
        <f t="shared" si="4"/>
        <v>0</v>
      </c>
      <c r="G21" s="121">
        <f t="shared" si="4"/>
        <v>0</v>
      </c>
      <c r="H21" s="121">
        <f>H22</f>
        <v>12373</v>
      </c>
      <c r="I21" s="121">
        <f t="shared" si="4"/>
        <v>12373</v>
      </c>
      <c r="J21" s="217">
        <f t="shared" si="4"/>
        <v>12373</v>
      </c>
      <c r="K21" s="214">
        <f t="shared" si="2"/>
        <v>100</v>
      </c>
      <c r="L21" s="214">
        <f t="shared" si="1"/>
        <v>1.0329219343765235</v>
      </c>
    </row>
    <row r="22" spans="1:12" ht="12.75">
      <c r="A22" s="1"/>
      <c r="B22" s="6"/>
      <c r="C22" s="6" t="s">
        <v>131</v>
      </c>
      <c r="D22" s="20" t="s">
        <v>549</v>
      </c>
      <c r="E22" s="37">
        <v>12373</v>
      </c>
      <c r="F22" s="37"/>
      <c r="G22" s="37"/>
      <c r="H22" s="39">
        <f>SUM(E22:G22)</f>
        <v>12373</v>
      </c>
      <c r="I22" s="35">
        <v>12373</v>
      </c>
      <c r="J22" s="2">
        <v>12373</v>
      </c>
      <c r="K22" s="212">
        <f t="shared" si="2"/>
        <v>100</v>
      </c>
      <c r="L22" s="212">
        <f t="shared" si="1"/>
        <v>1.0329219343765235</v>
      </c>
    </row>
    <row r="23" spans="1:12" s="11" customFormat="1" ht="15.75">
      <c r="A23" s="435" t="s">
        <v>2</v>
      </c>
      <c r="B23" s="435"/>
      <c r="C23" s="435"/>
      <c r="D23" s="435"/>
      <c r="E23" s="122">
        <f aca="true" t="shared" si="5" ref="E23:J23">E4+E15+E21</f>
        <v>532366</v>
      </c>
      <c r="F23" s="122">
        <f t="shared" si="5"/>
        <v>454318</v>
      </c>
      <c r="G23" s="122">
        <f t="shared" si="5"/>
        <v>0</v>
      </c>
      <c r="H23" s="122">
        <f t="shared" si="5"/>
        <v>986684</v>
      </c>
      <c r="I23" s="122">
        <f t="shared" si="5"/>
        <v>2618357</v>
      </c>
      <c r="J23" s="224">
        <f t="shared" si="5"/>
        <v>1197864</v>
      </c>
      <c r="K23" s="214">
        <f t="shared" si="2"/>
        <v>45.74868896792913</v>
      </c>
      <c r="L23" s="214">
        <f t="shared" si="1"/>
        <v>100</v>
      </c>
    </row>
    <row r="24" spans="2:3" ht="15">
      <c r="B24" s="5"/>
      <c r="C24" s="5"/>
    </row>
    <row r="25" ht="15">
      <c r="H25" s="10"/>
    </row>
    <row r="26" spans="5:9" ht="15">
      <c r="E26" s="4"/>
      <c r="F26" s="4"/>
      <c r="G26" s="4"/>
      <c r="H26" s="10"/>
      <c r="I26" s="306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</sheetData>
  <sheetProtection/>
  <mergeCells count="3">
    <mergeCell ref="A23:D23"/>
    <mergeCell ref="A1:L1"/>
    <mergeCell ref="A2:M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&amp;L2. melléklet a 6/2019.(V.30.)  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4"/>
  <sheetViews>
    <sheetView view="pageLayout" zoomScaleNormal="115" workbookViewId="0" topLeftCell="A27">
      <selection activeCell="J63" sqref="J63:J64"/>
    </sheetView>
  </sheetViews>
  <sheetFormatPr defaultColWidth="9.140625" defaultRowHeight="12.75"/>
  <cols>
    <col min="1" max="1" width="7.28125" style="7" customWidth="1"/>
    <col min="2" max="3" width="4.421875" style="7" customWidth="1"/>
    <col min="4" max="4" width="28.8515625" style="7" customWidth="1"/>
    <col min="5" max="5" width="13.140625" style="111" customWidth="1"/>
    <col min="6" max="6" width="12.00390625" style="111" customWidth="1"/>
    <col min="7" max="7" width="8.00390625" style="111" customWidth="1"/>
    <col min="8" max="8" width="11.421875" style="111" bestFit="1" customWidth="1"/>
    <col min="9" max="9" width="11.421875" style="111" customWidth="1"/>
    <col min="10" max="11" width="9.140625" style="111" customWidth="1"/>
  </cols>
  <sheetData>
    <row r="1" spans="1:11" ht="15.75">
      <c r="A1" s="444" t="s">
        <v>550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15.75">
      <c r="A2" s="431" t="s">
        <v>582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4" ht="12.75">
      <c r="A3" s="443" t="s">
        <v>14</v>
      </c>
      <c r="B3" s="443"/>
      <c r="C3" s="443"/>
      <c r="D3" s="443"/>
    </row>
    <row r="4" spans="1:4" ht="12.75">
      <c r="A4" s="442" t="s">
        <v>109</v>
      </c>
      <c r="B4" s="442"/>
      <c r="C4" s="442"/>
      <c r="D4" s="442"/>
    </row>
    <row r="5" spans="1:11" ht="56.25">
      <c r="A5" s="88" t="s">
        <v>15</v>
      </c>
      <c r="B5" s="88" t="s">
        <v>16</v>
      </c>
      <c r="C5" s="88"/>
      <c r="D5" s="88" t="s">
        <v>17</v>
      </c>
      <c r="E5" s="331" t="s">
        <v>541</v>
      </c>
      <c r="F5" s="331" t="s">
        <v>542</v>
      </c>
      <c r="G5" s="331" t="s">
        <v>543</v>
      </c>
      <c r="H5" s="331" t="s">
        <v>546</v>
      </c>
      <c r="I5" s="331" t="s">
        <v>547</v>
      </c>
      <c r="J5" s="331" t="s">
        <v>214</v>
      </c>
      <c r="K5" s="331" t="s">
        <v>217</v>
      </c>
    </row>
    <row r="6" spans="1:11" s="69" customFormat="1" ht="18" customHeight="1">
      <c r="A6" s="79" t="s">
        <v>6</v>
      </c>
      <c r="B6" s="79"/>
      <c r="C6" s="79"/>
      <c r="D6" s="79" t="s">
        <v>14</v>
      </c>
      <c r="E6" s="82"/>
      <c r="F6" s="82"/>
      <c r="G6" s="82"/>
      <c r="H6" s="82"/>
      <c r="I6" s="82"/>
      <c r="J6" s="97"/>
      <c r="K6" s="97"/>
    </row>
    <row r="7" spans="1:11" s="69" customFormat="1" ht="19.5" customHeight="1">
      <c r="A7" s="95"/>
      <c r="B7" s="96" t="s">
        <v>72</v>
      </c>
      <c r="C7" s="96"/>
      <c r="D7" s="50" t="s">
        <v>3</v>
      </c>
      <c r="E7" s="97">
        <v>15406</v>
      </c>
      <c r="F7" s="97">
        <v>25742</v>
      </c>
      <c r="G7" s="97"/>
      <c r="H7" s="82">
        <f>SUM(E7:G7)</f>
        <v>41148</v>
      </c>
      <c r="I7" s="82">
        <v>125151</v>
      </c>
      <c r="J7" s="97">
        <v>111825</v>
      </c>
      <c r="K7" s="97">
        <f>(J7/I7)*100</f>
        <v>89.35206270824844</v>
      </c>
    </row>
    <row r="8" spans="1:11" s="69" customFormat="1" ht="23.25" customHeight="1">
      <c r="A8" s="95"/>
      <c r="B8" s="96" t="s">
        <v>74</v>
      </c>
      <c r="C8" s="96"/>
      <c r="D8" s="50" t="s">
        <v>73</v>
      </c>
      <c r="E8" s="97">
        <v>3453</v>
      </c>
      <c r="F8" s="97">
        <v>5565</v>
      </c>
      <c r="G8" s="97"/>
      <c r="H8" s="82">
        <f aca="true" t="shared" si="0" ref="H8:H16">SUM(E8:G8)</f>
        <v>9018</v>
      </c>
      <c r="I8" s="82">
        <v>25690</v>
      </c>
      <c r="J8" s="97">
        <v>15640</v>
      </c>
      <c r="K8" s="97">
        <f aca="true" t="shared" si="1" ref="K8:K17">(J8/I8)*100</f>
        <v>60.87971973530557</v>
      </c>
    </row>
    <row r="9" spans="1:11" s="69" customFormat="1" ht="24" customHeight="1">
      <c r="A9" s="95"/>
      <c r="B9" s="96" t="s">
        <v>75</v>
      </c>
      <c r="C9" s="96"/>
      <c r="D9" s="50" t="s">
        <v>0</v>
      </c>
      <c r="E9" s="97">
        <v>62236</v>
      </c>
      <c r="F9" s="97">
        <v>48032</v>
      </c>
      <c r="G9" s="97"/>
      <c r="H9" s="82">
        <f t="shared" si="0"/>
        <v>110268</v>
      </c>
      <c r="I9" s="82">
        <v>311615</v>
      </c>
      <c r="J9" s="97">
        <v>244202</v>
      </c>
      <c r="K9" s="97">
        <f t="shared" si="1"/>
        <v>78.3665741379587</v>
      </c>
    </row>
    <row r="10" spans="1:11" s="69" customFormat="1" ht="19.5" customHeight="1">
      <c r="A10" s="95"/>
      <c r="B10" s="96" t="s">
        <v>76</v>
      </c>
      <c r="C10" s="96"/>
      <c r="D10" s="50" t="s">
        <v>81</v>
      </c>
      <c r="E10" s="97">
        <v>17600</v>
      </c>
      <c r="F10" s="97"/>
      <c r="G10" s="97"/>
      <c r="H10" s="82">
        <f t="shared" si="0"/>
        <v>17600</v>
      </c>
      <c r="I10" s="82">
        <v>11873</v>
      </c>
      <c r="J10" s="97">
        <v>11873</v>
      </c>
      <c r="K10" s="97">
        <f t="shared" si="1"/>
        <v>100</v>
      </c>
    </row>
    <row r="11" spans="1:11" s="69" customFormat="1" ht="19.5" customHeight="1">
      <c r="A11" s="95"/>
      <c r="B11" s="96" t="s">
        <v>77</v>
      </c>
      <c r="C11" s="96"/>
      <c r="D11" s="50" t="s">
        <v>82</v>
      </c>
      <c r="E11" s="97">
        <f>E13+E15+E16+E12</f>
        <v>295388</v>
      </c>
      <c r="F11" s="97">
        <f>F13+F15+F16+F12</f>
        <v>192627</v>
      </c>
      <c r="G11" s="97">
        <f>G13+G15+G16+G12</f>
        <v>0</v>
      </c>
      <c r="H11" s="82">
        <f t="shared" si="0"/>
        <v>488015</v>
      </c>
      <c r="I11" s="82">
        <f>I12+I13+I15+I14+I16</f>
        <v>415050</v>
      </c>
      <c r="J11" s="97">
        <v>273596</v>
      </c>
      <c r="K11" s="97">
        <f t="shared" si="1"/>
        <v>65.91880496325744</v>
      </c>
    </row>
    <row r="12" spans="1:11" s="69" customFormat="1" ht="24" customHeight="1">
      <c r="A12" s="95"/>
      <c r="B12" s="96"/>
      <c r="C12" s="96" t="s">
        <v>548</v>
      </c>
      <c r="D12" s="50" t="s">
        <v>195</v>
      </c>
      <c r="E12" s="97">
        <v>1805</v>
      </c>
      <c r="F12" s="77"/>
      <c r="G12" s="97"/>
      <c r="H12" s="82">
        <f t="shared" si="0"/>
        <v>1805</v>
      </c>
      <c r="I12" s="82">
        <v>8479</v>
      </c>
      <c r="J12" s="97">
        <v>8473</v>
      </c>
      <c r="K12" s="97">
        <f t="shared" si="1"/>
        <v>99.9292369383182</v>
      </c>
    </row>
    <row r="13" spans="1:11" s="69" customFormat="1" ht="25.5" customHeight="1">
      <c r="A13" s="95"/>
      <c r="B13" s="96"/>
      <c r="C13" s="96" t="s">
        <v>84</v>
      </c>
      <c r="D13" s="50" t="s">
        <v>83</v>
      </c>
      <c r="E13" s="97">
        <v>130601</v>
      </c>
      <c r="F13" s="77">
        <v>19767</v>
      </c>
      <c r="G13" s="97"/>
      <c r="H13" s="82">
        <f t="shared" si="0"/>
        <v>150368</v>
      </c>
      <c r="I13" s="82">
        <v>156486</v>
      </c>
      <c r="J13" s="97">
        <v>156083</v>
      </c>
      <c r="K13" s="97">
        <f t="shared" si="1"/>
        <v>99.74246897486037</v>
      </c>
    </row>
    <row r="14" spans="1:11" s="69" customFormat="1" ht="25.5" customHeight="1">
      <c r="A14" s="95"/>
      <c r="B14" s="96"/>
      <c r="C14" s="96" t="s">
        <v>638</v>
      </c>
      <c r="D14" s="50" t="s">
        <v>583</v>
      </c>
      <c r="E14" s="97"/>
      <c r="F14" s="77"/>
      <c r="G14" s="97"/>
      <c r="H14" s="82"/>
      <c r="I14" s="82">
        <v>3041</v>
      </c>
      <c r="J14" s="97">
        <v>3041</v>
      </c>
      <c r="K14" s="97">
        <f t="shared" si="1"/>
        <v>100</v>
      </c>
    </row>
    <row r="15" spans="1:11" s="69" customFormat="1" ht="25.5" customHeight="1">
      <c r="A15" s="95"/>
      <c r="B15" s="96"/>
      <c r="C15" s="96" t="s">
        <v>87</v>
      </c>
      <c r="D15" s="50" t="s">
        <v>85</v>
      </c>
      <c r="E15" s="97"/>
      <c r="F15" s="77">
        <v>172860</v>
      </c>
      <c r="G15" s="97"/>
      <c r="H15" s="82">
        <f>SUM(E15:G15)</f>
        <v>172860</v>
      </c>
      <c r="I15" s="82">
        <v>106064</v>
      </c>
      <c r="J15" s="97">
        <v>105999</v>
      </c>
      <c r="K15" s="97">
        <f>(J15/I15)*100</f>
        <v>99.93871624679439</v>
      </c>
    </row>
    <row r="16" spans="1:11" s="69" customFormat="1" ht="25.5" customHeight="1">
      <c r="A16" s="95"/>
      <c r="B16" s="96"/>
      <c r="C16" s="96" t="s">
        <v>639</v>
      </c>
      <c r="D16" s="50" t="s">
        <v>88</v>
      </c>
      <c r="E16" s="97">
        <v>162982</v>
      </c>
      <c r="F16" s="77"/>
      <c r="G16" s="97"/>
      <c r="H16" s="82">
        <f t="shared" si="0"/>
        <v>162982</v>
      </c>
      <c r="I16" s="82">
        <v>140980</v>
      </c>
      <c r="J16" s="97"/>
      <c r="K16" s="97">
        <f t="shared" si="1"/>
        <v>0</v>
      </c>
    </row>
    <row r="17" spans="1:11" s="38" customFormat="1" ht="19.5" customHeight="1">
      <c r="A17" s="98"/>
      <c r="B17" s="98"/>
      <c r="C17" s="98"/>
      <c r="D17" s="98" t="s">
        <v>123</v>
      </c>
      <c r="E17" s="94">
        <f>E7+E8+E9+E10+E11</f>
        <v>394083</v>
      </c>
      <c r="F17" s="94">
        <f>F7+F8+F9+F10+F11</f>
        <v>271966</v>
      </c>
      <c r="G17" s="94">
        <f>G7+G8+G9+G10+G11</f>
        <v>0</v>
      </c>
      <c r="H17" s="94">
        <f>SUM(E17:G17)</f>
        <v>666049</v>
      </c>
      <c r="I17" s="40">
        <f>SUM(I7:I11)</f>
        <v>889379</v>
      </c>
      <c r="J17" s="216">
        <f>J7+J8+J9+J10+J11</f>
        <v>657136</v>
      </c>
      <c r="K17" s="216">
        <f t="shared" si="1"/>
        <v>73.88706052200467</v>
      </c>
    </row>
    <row r="19" spans="1:9" ht="12.75">
      <c r="A19" s="13" t="s">
        <v>120</v>
      </c>
      <c r="B19" s="13"/>
      <c r="C19" s="13"/>
      <c r="D19" s="13"/>
      <c r="E19" s="332"/>
      <c r="F19" s="332"/>
      <c r="G19" s="332"/>
      <c r="H19" s="332"/>
      <c r="I19" s="332"/>
    </row>
    <row r="20" spans="1:11" ht="56.25">
      <c r="A20" s="66" t="s">
        <v>18</v>
      </c>
      <c r="B20" s="66" t="s">
        <v>16</v>
      </c>
      <c r="C20" s="66"/>
      <c r="D20" s="66" t="s">
        <v>17</v>
      </c>
      <c r="E20" s="331" t="s">
        <v>541</v>
      </c>
      <c r="F20" s="331" t="s">
        <v>542</v>
      </c>
      <c r="G20" s="331" t="s">
        <v>543</v>
      </c>
      <c r="H20" s="331" t="s">
        <v>546</v>
      </c>
      <c r="I20" s="331" t="s">
        <v>547</v>
      </c>
      <c r="J20" s="331" t="s">
        <v>214</v>
      </c>
      <c r="K20" s="331" t="s">
        <v>217</v>
      </c>
    </row>
    <row r="21" spans="1:11" ht="12.75">
      <c r="A21" s="79" t="s">
        <v>6</v>
      </c>
      <c r="B21" s="79"/>
      <c r="C21" s="79"/>
      <c r="D21" s="79" t="s">
        <v>14</v>
      </c>
      <c r="E21" s="82"/>
      <c r="F21" s="82"/>
      <c r="G21" s="82"/>
      <c r="H21" s="82"/>
      <c r="I21" s="82"/>
      <c r="J21" s="142"/>
      <c r="K21" s="142"/>
    </row>
    <row r="22" spans="1:11" ht="12.75">
      <c r="A22" s="95"/>
      <c r="B22" s="96" t="s">
        <v>72</v>
      </c>
      <c r="C22" s="96"/>
      <c r="D22" s="50" t="s">
        <v>3</v>
      </c>
      <c r="E22" s="97">
        <v>79286</v>
      </c>
      <c r="F22" s="97">
        <v>13643</v>
      </c>
      <c r="G22" s="97"/>
      <c r="H22" s="82">
        <f>SUM(E22:G22)</f>
        <v>92929</v>
      </c>
      <c r="I22" s="82">
        <v>94570</v>
      </c>
      <c r="J22" s="97">
        <v>94485</v>
      </c>
      <c r="K22" s="97">
        <f>(J22/I22)*100</f>
        <v>99.91011948820979</v>
      </c>
    </row>
    <row r="23" spans="1:11" ht="22.5">
      <c r="A23" s="95"/>
      <c r="B23" s="96" t="s">
        <v>74</v>
      </c>
      <c r="C23" s="96"/>
      <c r="D23" s="50" t="s">
        <v>73</v>
      </c>
      <c r="E23" s="97">
        <v>18259</v>
      </c>
      <c r="F23" s="97">
        <v>2797</v>
      </c>
      <c r="G23" s="97"/>
      <c r="H23" s="82">
        <f>SUM(E23:G23)</f>
        <v>21056</v>
      </c>
      <c r="I23" s="82">
        <v>23427</v>
      </c>
      <c r="J23" s="97">
        <v>23427</v>
      </c>
      <c r="K23" s="97">
        <f>(J23/I23)*100</f>
        <v>100</v>
      </c>
    </row>
    <row r="24" spans="1:11" ht="12.75">
      <c r="A24" s="95"/>
      <c r="B24" s="96" t="s">
        <v>75</v>
      </c>
      <c r="C24" s="96"/>
      <c r="D24" s="50" t="s">
        <v>0</v>
      </c>
      <c r="E24" s="97">
        <v>10269</v>
      </c>
      <c r="F24" s="97">
        <v>500</v>
      </c>
      <c r="G24" s="97"/>
      <c r="H24" s="82">
        <f>SUM(E24:G24)</f>
        <v>10769</v>
      </c>
      <c r="I24" s="82">
        <v>12408</v>
      </c>
      <c r="J24" s="97">
        <v>9375</v>
      </c>
      <c r="K24" s="97">
        <f>(J24/I24)*100</f>
        <v>75.55609284332688</v>
      </c>
    </row>
    <row r="25" spans="1:11" ht="12.75">
      <c r="A25" s="98"/>
      <c r="B25" s="98"/>
      <c r="C25" s="98"/>
      <c r="D25" s="98" t="s">
        <v>2</v>
      </c>
      <c r="E25" s="94">
        <f>SUM(E22:E24)</f>
        <v>107814</v>
      </c>
      <c r="F25" s="94">
        <f>SUM(F22:F24)</f>
        <v>16940</v>
      </c>
      <c r="G25" s="94">
        <f>SUM(G22:G24)</f>
        <v>0</v>
      </c>
      <c r="H25" s="94">
        <f>SUM(E25:G25)</f>
        <v>124754</v>
      </c>
      <c r="I25" s="82">
        <f>SUM(I22:I24)</f>
        <v>130405</v>
      </c>
      <c r="J25" s="107">
        <f>SUM(J22:J24)</f>
        <v>127287</v>
      </c>
      <c r="K25" s="107">
        <f>(J25/I25)*100</f>
        <v>97.60898738545302</v>
      </c>
    </row>
    <row r="27" spans="1:4" ht="12.75">
      <c r="A27" s="442" t="s">
        <v>121</v>
      </c>
      <c r="B27" s="442"/>
      <c r="C27" s="442"/>
      <c r="D27" s="442"/>
    </row>
    <row r="28" spans="1:11" ht="56.25">
      <c r="A28" s="88" t="s">
        <v>15</v>
      </c>
      <c r="B28" s="88" t="s">
        <v>16</v>
      </c>
      <c r="C28" s="88"/>
      <c r="D28" s="88" t="s">
        <v>17</v>
      </c>
      <c r="E28" s="331" t="s">
        <v>541</v>
      </c>
      <c r="F28" s="331" t="s">
        <v>542</v>
      </c>
      <c r="G28" s="331" t="s">
        <v>543</v>
      </c>
      <c r="H28" s="331" t="s">
        <v>546</v>
      </c>
      <c r="I28" s="331" t="s">
        <v>547</v>
      </c>
      <c r="J28" s="331" t="s">
        <v>214</v>
      </c>
      <c r="K28" s="331" t="s">
        <v>217</v>
      </c>
    </row>
    <row r="29" spans="1:11" ht="12.75">
      <c r="A29" s="79" t="s">
        <v>6</v>
      </c>
      <c r="B29" s="79"/>
      <c r="C29" s="79"/>
      <c r="D29" s="79" t="s">
        <v>14</v>
      </c>
      <c r="E29" s="82"/>
      <c r="F29" s="82"/>
      <c r="G29" s="82"/>
      <c r="H29" s="82"/>
      <c r="I29" s="200"/>
      <c r="J29" s="142"/>
      <c r="K29" s="142"/>
    </row>
    <row r="30" spans="1:11" ht="12.75">
      <c r="A30" s="95"/>
      <c r="B30" s="96" t="s">
        <v>72</v>
      </c>
      <c r="C30" s="96"/>
      <c r="D30" s="50" t="s">
        <v>3</v>
      </c>
      <c r="E30" s="97">
        <v>8625</v>
      </c>
      <c r="F30" s="97"/>
      <c r="G30" s="97"/>
      <c r="H30" s="82">
        <f>SUM(E30:G30)</f>
        <v>8625</v>
      </c>
      <c r="I30" s="200">
        <v>12843</v>
      </c>
      <c r="J30" s="97">
        <v>12833</v>
      </c>
      <c r="K30" s="97">
        <f>(J30/I30)*100</f>
        <v>99.92213657245192</v>
      </c>
    </row>
    <row r="31" spans="1:11" ht="22.5">
      <c r="A31" s="95"/>
      <c r="B31" s="96" t="s">
        <v>74</v>
      </c>
      <c r="C31" s="96"/>
      <c r="D31" s="50" t="s">
        <v>73</v>
      </c>
      <c r="E31" s="97">
        <v>1723</v>
      </c>
      <c r="F31" s="97"/>
      <c r="G31" s="97"/>
      <c r="H31" s="82">
        <f>SUM(E31:G31)</f>
        <v>1723</v>
      </c>
      <c r="I31" s="200">
        <v>2638</v>
      </c>
      <c r="J31" s="97">
        <v>2638</v>
      </c>
      <c r="K31" s="97">
        <f>(J31/I31)*100</f>
        <v>100</v>
      </c>
    </row>
    <row r="32" spans="1:11" ht="12.75">
      <c r="A32" s="95"/>
      <c r="B32" s="96" t="s">
        <v>75</v>
      </c>
      <c r="C32" s="96"/>
      <c r="D32" s="50" t="s">
        <v>0</v>
      </c>
      <c r="E32" s="97">
        <v>5995</v>
      </c>
      <c r="F32" s="97">
        <v>6400</v>
      </c>
      <c r="G32" s="97"/>
      <c r="H32" s="82">
        <f>SUM(E32:G32)</f>
        <v>12395</v>
      </c>
      <c r="I32" s="200">
        <v>40961</v>
      </c>
      <c r="J32" s="97">
        <v>21677</v>
      </c>
      <c r="K32" s="97">
        <f>(J32/I32)*100</f>
        <v>52.921071262908626</v>
      </c>
    </row>
    <row r="33" spans="1:11" ht="12.75">
      <c r="A33" s="95"/>
      <c r="B33" s="96" t="s">
        <v>77</v>
      </c>
      <c r="C33" s="96"/>
      <c r="D33" s="50" t="s">
        <v>82</v>
      </c>
      <c r="E33" s="97"/>
      <c r="F33" s="97"/>
      <c r="G33" s="97"/>
      <c r="H33" s="82"/>
      <c r="I33" s="200"/>
      <c r="J33" s="97">
        <v>3069</v>
      </c>
      <c r="K33" s="97"/>
    </row>
    <row r="34" spans="1:11" ht="12.75">
      <c r="A34" s="98"/>
      <c r="B34" s="98"/>
      <c r="C34" s="98"/>
      <c r="D34" s="98" t="s">
        <v>2</v>
      </c>
      <c r="E34" s="94">
        <f>SUM(E30:E32)</f>
        <v>16343</v>
      </c>
      <c r="F34" s="94">
        <f>SUM(F30:F32)</f>
        <v>6400</v>
      </c>
      <c r="G34" s="94">
        <f>SUM(G30:G32)</f>
        <v>0</v>
      </c>
      <c r="H34" s="94">
        <f>SUM(E34:G34)</f>
        <v>22743</v>
      </c>
      <c r="I34" s="200">
        <f>SUM(I30:I32)</f>
        <v>56442</v>
      </c>
      <c r="J34" s="107">
        <f>SUM(J30:J33)</f>
        <v>40217</v>
      </c>
      <c r="K34" s="107">
        <f>(J34/I34)*100</f>
        <v>71.25367634031396</v>
      </c>
    </row>
    <row r="35" spans="10:11" ht="12.75">
      <c r="J35" s="142"/>
      <c r="K35" s="142"/>
    </row>
    <row r="36" spans="1:11" ht="12.75">
      <c r="A36" s="99"/>
      <c r="B36" s="100" t="s">
        <v>72</v>
      </c>
      <c r="C36" s="99"/>
      <c r="D36" s="100" t="s">
        <v>110</v>
      </c>
      <c r="E36" s="101">
        <f aca="true" t="shared" si="2" ref="E36:J38">E7+E22+E30</f>
        <v>103317</v>
      </c>
      <c r="F36" s="101">
        <f t="shared" si="2"/>
        <v>39385</v>
      </c>
      <c r="G36" s="101">
        <f t="shared" si="2"/>
        <v>0</v>
      </c>
      <c r="H36" s="101">
        <f t="shared" si="2"/>
        <v>142702</v>
      </c>
      <c r="I36" s="101">
        <f t="shared" si="2"/>
        <v>232564</v>
      </c>
      <c r="J36" s="101">
        <f t="shared" si="2"/>
        <v>219143</v>
      </c>
      <c r="K36" s="333">
        <f aca="true" t="shared" si="3" ref="K36:K41">(J36/I36)*100</f>
        <v>94.22911542629126</v>
      </c>
    </row>
    <row r="37" spans="1:11" ht="12.75">
      <c r="A37" s="99"/>
      <c r="B37" s="100" t="s">
        <v>74</v>
      </c>
      <c r="C37" s="99"/>
      <c r="D37" s="100" t="s">
        <v>111</v>
      </c>
      <c r="E37" s="101">
        <f t="shared" si="2"/>
        <v>23435</v>
      </c>
      <c r="F37" s="101">
        <f t="shared" si="2"/>
        <v>8362</v>
      </c>
      <c r="G37" s="101">
        <f t="shared" si="2"/>
        <v>0</v>
      </c>
      <c r="H37" s="101">
        <f t="shared" si="2"/>
        <v>31797</v>
      </c>
      <c r="I37" s="101">
        <f t="shared" si="2"/>
        <v>51755</v>
      </c>
      <c r="J37" s="101">
        <f t="shared" si="2"/>
        <v>41705</v>
      </c>
      <c r="K37" s="333">
        <f t="shared" si="3"/>
        <v>80.5815863201623</v>
      </c>
    </row>
    <row r="38" spans="1:11" ht="12.75">
      <c r="A38" s="99"/>
      <c r="B38" s="100" t="s">
        <v>75</v>
      </c>
      <c r="C38" s="99"/>
      <c r="D38" s="100" t="s">
        <v>0</v>
      </c>
      <c r="E38" s="101">
        <f t="shared" si="2"/>
        <v>78500</v>
      </c>
      <c r="F38" s="101">
        <f t="shared" si="2"/>
        <v>54932</v>
      </c>
      <c r="G38" s="101">
        <f t="shared" si="2"/>
        <v>0</v>
      </c>
      <c r="H38" s="101">
        <f t="shared" si="2"/>
        <v>133432</v>
      </c>
      <c r="I38" s="101">
        <f t="shared" si="2"/>
        <v>364984</v>
      </c>
      <c r="J38" s="101">
        <f t="shared" si="2"/>
        <v>275254</v>
      </c>
      <c r="K38" s="333">
        <f t="shared" si="3"/>
        <v>75.4153606733446</v>
      </c>
    </row>
    <row r="39" spans="1:11" ht="12.75">
      <c r="A39" s="99"/>
      <c r="B39" s="100" t="s">
        <v>76</v>
      </c>
      <c r="C39" s="99"/>
      <c r="D39" s="100" t="s">
        <v>112</v>
      </c>
      <c r="E39" s="101">
        <f aca="true" t="shared" si="4" ref="E39:J39">E10</f>
        <v>17600</v>
      </c>
      <c r="F39" s="101">
        <f t="shared" si="4"/>
        <v>0</v>
      </c>
      <c r="G39" s="101">
        <f t="shared" si="4"/>
        <v>0</v>
      </c>
      <c r="H39" s="101">
        <f t="shared" si="4"/>
        <v>17600</v>
      </c>
      <c r="I39" s="215">
        <f t="shared" si="4"/>
        <v>11873</v>
      </c>
      <c r="J39" s="215">
        <f t="shared" si="4"/>
        <v>11873</v>
      </c>
      <c r="K39" s="333">
        <f t="shared" si="3"/>
        <v>100</v>
      </c>
    </row>
    <row r="40" spans="1:11" ht="12.75">
      <c r="A40" s="99"/>
      <c r="B40" s="100" t="s">
        <v>77</v>
      </c>
      <c r="C40" s="99"/>
      <c r="D40" s="100" t="s">
        <v>82</v>
      </c>
      <c r="E40" s="101">
        <f>E11</f>
        <v>295388</v>
      </c>
      <c r="F40" s="101">
        <f>F11</f>
        <v>192627</v>
      </c>
      <c r="G40" s="101">
        <f>G11</f>
        <v>0</v>
      </c>
      <c r="H40" s="101">
        <f>H11</f>
        <v>488015</v>
      </c>
      <c r="I40" s="101">
        <f>I11</f>
        <v>415050</v>
      </c>
      <c r="J40" s="101">
        <f>J11+J33</f>
        <v>276665</v>
      </c>
      <c r="K40" s="333">
        <f t="shared" si="3"/>
        <v>66.65823394771714</v>
      </c>
    </row>
    <row r="41" spans="1:11" ht="12.75">
      <c r="A41" s="102"/>
      <c r="B41" s="102"/>
      <c r="C41" s="102"/>
      <c r="D41" s="103" t="s">
        <v>124</v>
      </c>
      <c r="E41" s="104">
        <f aca="true" t="shared" si="5" ref="E41:J41">SUM(E36:E40)</f>
        <v>518240</v>
      </c>
      <c r="F41" s="104">
        <f t="shared" si="5"/>
        <v>295306</v>
      </c>
      <c r="G41" s="104">
        <f t="shared" si="5"/>
        <v>0</v>
      </c>
      <c r="H41" s="104">
        <f t="shared" si="5"/>
        <v>813546</v>
      </c>
      <c r="I41" s="104">
        <f t="shared" si="5"/>
        <v>1076226</v>
      </c>
      <c r="J41" s="104">
        <f t="shared" si="5"/>
        <v>824640</v>
      </c>
      <c r="K41" s="333">
        <f t="shared" si="3"/>
        <v>76.623311460604</v>
      </c>
    </row>
    <row r="43" spans="1:4" ht="12.75">
      <c r="A43" s="441" t="s">
        <v>1</v>
      </c>
      <c r="B43" s="441"/>
      <c r="C43" s="441"/>
      <c r="D43" s="441"/>
    </row>
    <row r="44" spans="1:4" ht="12.75">
      <c r="A44" s="442" t="s">
        <v>109</v>
      </c>
      <c r="B44" s="442"/>
      <c r="C44" s="442"/>
      <c r="D44" s="442"/>
    </row>
    <row r="45" spans="1:11" ht="12.75">
      <c r="A45" s="70" t="s">
        <v>7</v>
      </c>
      <c r="B45" s="105"/>
      <c r="C45" s="105"/>
      <c r="D45" s="72" t="s">
        <v>1</v>
      </c>
      <c r="E45" s="73"/>
      <c r="F45" s="73"/>
      <c r="G45" s="73"/>
      <c r="H45" s="73"/>
      <c r="I45" s="73"/>
      <c r="J45" s="211"/>
      <c r="K45" s="211"/>
    </row>
    <row r="46" spans="1:11" ht="12.75">
      <c r="A46" s="95"/>
      <c r="B46" s="96" t="s">
        <v>78</v>
      </c>
      <c r="C46" s="96"/>
      <c r="D46" s="50" t="s">
        <v>89</v>
      </c>
      <c r="E46" s="97">
        <v>1500</v>
      </c>
      <c r="F46" s="97">
        <v>54681</v>
      </c>
      <c r="G46" s="97"/>
      <c r="H46" s="82">
        <f>SUM(E46:G46)</f>
        <v>56181</v>
      </c>
      <c r="I46" s="82">
        <v>968180</v>
      </c>
      <c r="J46" s="207">
        <v>79975</v>
      </c>
      <c r="K46" s="207">
        <f>(J46/I46)*100</f>
        <v>8.260344150881034</v>
      </c>
    </row>
    <row r="47" spans="1:11" ht="12.75">
      <c r="A47" s="95"/>
      <c r="B47" s="96" t="s">
        <v>79</v>
      </c>
      <c r="C47" s="96"/>
      <c r="D47" s="50" t="s">
        <v>21</v>
      </c>
      <c r="E47" s="97"/>
      <c r="F47" s="97">
        <v>102832</v>
      </c>
      <c r="G47" s="97"/>
      <c r="H47" s="82">
        <f>SUM(E47:G47)</f>
        <v>102832</v>
      </c>
      <c r="I47" s="82">
        <v>554424</v>
      </c>
      <c r="J47" s="207">
        <v>275606</v>
      </c>
      <c r="K47" s="207">
        <f>(J47/I47)*100</f>
        <v>49.710330000144296</v>
      </c>
    </row>
    <row r="48" spans="1:11" ht="12.75">
      <c r="A48" s="95"/>
      <c r="B48" s="96" t="s">
        <v>80</v>
      </c>
      <c r="C48" s="96"/>
      <c r="D48" s="50" t="s">
        <v>90</v>
      </c>
      <c r="E48" s="97"/>
      <c r="F48" s="97">
        <v>729</v>
      </c>
      <c r="G48" s="97"/>
      <c r="H48" s="82">
        <f>SUM(E48:G48)</f>
        <v>729</v>
      </c>
      <c r="I48" s="82">
        <v>729</v>
      </c>
      <c r="J48" s="207">
        <v>0</v>
      </c>
      <c r="K48" s="207">
        <f>(J48/I48)*100</f>
        <v>0</v>
      </c>
    </row>
    <row r="49" spans="1:11" s="3" customFormat="1" ht="12.75">
      <c r="A49" s="106"/>
      <c r="B49" s="106"/>
      <c r="C49" s="106"/>
      <c r="D49" s="106" t="s">
        <v>2</v>
      </c>
      <c r="E49" s="107">
        <f aca="true" t="shared" si="6" ref="E49:J49">SUM(E46:E48)</f>
        <v>1500</v>
      </c>
      <c r="F49" s="107">
        <f t="shared" si="6"/>
        <v>158242</v>
      </c>
      <c r="G49" s="107">
        <f t="shared" si="6"/>
        <v>0</v>
      </c>
      <c r="H49" s="107">
        <f t="shared" si="6"/>
        <v>159742</v>
      </c>
      <c r="I49" s="107">
        <f>SUM(I46:I48)</f>
        <v>1523333</v>
      </c>
      <c r="J49" s="208">
        <f t="shared" si="6"/>
        <v>355581</v>
      </c>
      <c r="K49" s="207">
        <f>(J49/I49)*100</f>
        <v>23.34230270072269</v>
      </c>
    </row>
    <row r="51" spans="1:4" ht="12.75">
      <c r="A51" s="442" t="s">
        <v>120</v>
      </c>
      <c r="B51" s="442"/>
      <c r="C51" s="442"/>
      <c r="D51" s="442"/>
    </row>
    <row r="52" spans="1:11" ht="12.75">
      <c r="A52" s="70" t="s">
        <v>7</v>
      </c>
      <c r="B52" s="105"/>
      <c r="C52" s="105"/>
      <c r="D52" s="72" t="s">
        <v>1</v>
      </c>
      <c r="E52" s="73"/>
      <c r="F52" s="73"/>
      <c r="G52" s="73"/>
      <c r="H52" s="73"/>
      <c r="I52" s="73"/>
      <c r="J52" s="334"/>
      <c r="K52" s="334"/>
    </row>
    <row r="53" spans="1:11" ht="12.75">
      <c r="A53" s="95"/>
      <c r="B53" s="96" t="s">
        <v>78</v>
      </c>
      <c r="C53" s="96"/>
      <c r="D53" s="50" t="s">
        <v>89</v>
      </c>
      <c r="E53" s="97"/>
      <c r="F53" s="97"/>
      <c r="G53" s="97"/>
      <c r="H53" s="82">
        <f>SUM(E53:G53)</f>
        <v>0</v>
      </c>
      <c r="I53" s="82">
        <v>213</v>
      </c>
      <c r="J53" s="97">
        <v>213</v>
      </c>
      <c r="K53" s="97">
        <f>(J53/I53)*100</f>
        <v>100</v>
      </c>
    </row>
    <row r="54" spans="1:11" ht="12.75">
      <c r="A54" s="106"/>
      <c r="B54" s="106"/>
      <c r="C54" s="106"/>
      <c r="D54" s="106" t="s">
        <v>2</v>
      </c>
      <c r="E54" s="107">
        <f>SUM(E53:E53)</f>
        <v>0</v>
      </c>
      <c r="F54" s="107">
        <f>SUM(F53:F53)</f>
        <v>0</v>
      </c>
      <c r="G54" s="107">
        <f>SUM(G53:G53)</f>
        <v>0</v>
      </c>
      <c r="H54" s="107">
        <f>SUM(H53:H53)</f>
        <v>0</v>
      </c>
      <c r="I54" s="82">
        <f>SUM(I53)</f>
        <v>213</v>
      </c>
      <c r="J54" s="97">
        <f>SUM(J53)</f>
        <v>213</v>
      </c>
      <c r="K54" s="97">
        <f>(J54/I54)*100</f>
        <v>100</v>
      </c>
    </row>
    <row r="55" spans="1:9" ht="12.75">
      <c r="A55" s="108"/>
      <c r="B55" s="108"/>
      <c r="C55" s="108"/>
      <c r="D55" s="108"/>
      <c r="E55" s="109"/>
      <c r="F55" s="109"/>
      <c r="G55" s="109"/>
      <c r="H55" s="109"/>
      <c r="I55" s="109"/>
    </row>
    <row r="56" spans="1:4" ht="12.75">
      <c r="A56" s="442" t="s">
        <v>121</v>
      </c>
      <c r="B56" s="442"/>
      <c r="C56" s="442"/>
      <c r="D56" s="442"/>
    </row>
    <row r="57" spans="1:11" ht="12.75">
      <c r="A57" s="70" t="s">
        <v>7</v>
      </c>
      <c r="B57" s="105"/>
      <c r="C57" s="105"/>
      <c r="D57" s="72" t="s">
        <v>1</v>
      </c>
      <c r="E57" s="73"/>
      <c r="F57" s="73"/>
      <c r="G57" s="73"/>
      <c r="H57" s="73"/>
      <c r="I57" s="73"/>
      <c r="J57" s="218"/>
      <c r="K57" s="218"/>
    </row>
    <row r="58" spans="1:11" ht="12.75">
      <c r="A58" s="95"/>
      <c r="B58" s="96" t="s">
        <v>78</v>
      </c>
      <c r="C58" s="96"/>
      <c r="D58" s="50" t="s">
        <v>89</v>
      </c>
      <c r="E58" s="97">
        <v>253</v>
      </c>
      <c r="F58" s="97">
        <v>770</v>
      </c>
      <c r="G58" s="97"/>
      <c r="H58" s="82">
        <f>SUM(E58:G58)</f>
        <v>1023</v>
      </c>
      <c r="I58" s="82">
        <v>6212</v>
      </c>
      <c r="J58" s="97">
        <v>4462</v>
      </c>
      <c r="K58" s="97">
        <f>(J58/I58)*100</f>
        <v>71.82871860914359</v>
      </c>
    </row>
    <row r="59" spans="1:11" ht="12.75">
      <c r="A59" s="95"/>
      <c r="B59" s="96" t="s">
        <v>79</v>
      </c>
      <c r="C59" s="96"/>
      <c r="D59" s="50" t="s">
        <v>21</v>
      </c>
      <c r="E59" s="97"/>
      <c r="F59" s="97"/>
      <c r="G59" s="97"/>
      <c r="H59" s="82"/>
      <c r="I59" s="82"/>
      <c r="J59" s="97">
        <v>595</v>
      </c>
      <c r="K59" s="97"/>
    </row>
    <row r="60" spans="1:11" ht="12.75">
      <c r="A60" s="106"/>
      <c r="B60" s="106"/>
      <c r="C60" s="106"/>
      <c r="D60" s="106" t="s">
        <v>2</v>
      </c>
      <c r="E60" s="107">
        <f>SUM(E58:E58)</f>
        <v>253</v>
      </c>
      <c r="F60" s="107">
        <f>SUM(F58:F58)</f>
        <v>770</v>
      </c>
      <c r="G60" s="107">
        <f>SUM(G58:G58)</f>
        <v>0</v>
      </c>
      <c r="H60" s="107">
        <f>SUM(H58:H58)</f>
        <v>1023</v>
      </c>
      <c r="I60" s="107">
        <f>SUM(I58:I59)</f>
        <v>6212</v>
      </c>
      <c r="J60" s="107">
        <f>SUM(J58:J59)</f>
        <v>5057</v>
      </c>
      <c r="K60" s="97">
        <f>(J60/I60)*100</f>
        <v>81.40695428203477</v>
      </c>
    </row>
    <row r="63" spans="1:11" ht="12.75">
      <c r="A63" s="99"/>
      <c r="B63" s="100" t="s">
        <v>78</v>
      </c>
      <c r="C63" s="99"/>
      <c r="D63" s="99" t="s">
        <v>89</v>
      </c>
      <c r="E63" s="101">
        <f aca="true" t="shared" si="7" ref="E63:J63">E46+E53+E58</f>
        <v>1753</v>
      </c>
      <c r="F63" s="101">
        <f t="shared" si="7"/>
        <v>55451</v>
      </c>
      <c r="G63" s="101">
        <f t="shared" si="7"/>
        <v>0</v>
      </c>
      <c r="H63" s="101">
        <f t="shared" si="7"/>
        <v>57204</v>
      </c>
      <c r="I63" s="101">
        <f t="shared" si="7"/>
        <v>974605</v>
      </c>
      <c r="J63" s="101">
        <f t="shared" si="7"/>
        <v>84650</v>
      </c>
      <c r="K63" s="333">
        <f>(J63/I63)*100</f>
        <v>8.685570051456743</v>
      </c>
    </row>
    <row r="64" spans="1:11" ht="12.75">
      <c r="A64" s="99"/>
      <c r="B64" s="100" t="s">
        <v>79</v>
      </c>
      <c r="C64" s="99"/>
      <c r="D64" s="99" t="s">
        <v>21</v>
      </c>
      <c r="E64" s="101">
        <f aca="true" t="shared" si="8" ref="E64:I65">E47</f>
        <v>0</v>
      </c>
      <c r="F64" s="101">
        <f t="shared" si="8"/>
        <v>102832</v>
      </c>
      <c r="G64" s="101">
        <f t="shared" si="8"/>
        <v>0</v>
      </c>
      <c r="H64" s="101">
        <f t="shared" si="8"/>
        <v>102832</v>
      </c>
      <c r="I64" s="101">
        <f t="shared" si="8"/>
        <v>554424</v>
      </c>
      <c r="J64" s="101">
        <f>J47+J59</f>
        <v>276201</v>
      </c>
      <c r="K64" s="333">
        <f>(J64/I64)*100</f>
        <v>49.81764858664127</v>
      </c>
    </row>
    <row r="65" spans="1:11" ht="12.75">
      <c r="A65" s="99"/>
      <c r="B65" s="100" t="s">
        <v>80</v>
      </c>
      <c r="C65" s="99"/>
      <c r="D65" s="110" t="s">
        <v>90</v>
      </c>
      <c r="E65" s="101">
        <f t="shared" si="8"/>
        <v>0</v>
      </c>
      <c r="F65" s="101">
        <f t="shared" si="8"/>
        <v>729</v>
      </c>
      <c r="G65" s="101">
        <f t="shared" si="8"/>
        <v>0</v>
      </c>
      <c r="H65" s="101">
        <f t="shared" si="8"/>
        <v>729</v>
      </c>
      <c r="I65" s="101">
        <f t="shared" si="8"/>
        <v>729</v>
      </c>
      <c r="J65" s="101">
        <f>J48</f>
        <v>0</v>
      </c>
      <c r="K65" s="333">
        <f>(J65/I65)*100</f>
        <v>0</v>
      </c>
    </row>
    <row r="66" spans="1:11" ht="12.75">
      <c r="A66" s="112"/>
      <c r="B66" s="112"/>
      <c r="C66" s="112"/>
      <c r="D66" s="127" t="s">
        <v>125</v>
      </c>
      <c r="E66" s="113">
        <f aca="true" t="shared" si="9" ref="E66:J66">SUM(E63:E65)</f>
        <v>1753</v>
      </c>
      <c r="F66" s="113">
        <f t="shared" si="9"/>
        <v>159012</v>
      </c>
      <c r="G66" s="113">
        <f t="shared" si="9"/>
        <v>0</v>
      </c>
      <c r="H66" s="113">
        <f t="shared" si="9"/>
        <v>160765</v>
      </c>
      <c r="I66" s="113">
        <f>SUM(I63:I65)</f>
        <v>1529758</v>
      </c>
      <c r="J66" s="113">
        <f t="shared" si="9"/>
        <v>360851</v>
      </c>
      <c r="K66" s="333">
        <f>(J66/I66)*100</f>
        <v>23.58876371295329</v>
      </c>
    </row>
    <row r="67" spans="1:11" s="117" customFormat="1" ht="12.75">
      <c r="A67" s="114"/>
      <c r="B67" s="114"/>
      <c r="C67" s="114"/>
      <c r="D67" s="115"/>
      <c r="E67" s="116"/>
      <c r="F67" s="116"/>
      <c r="G67" s="116"/>
      <c r="H67" s="116"/>
      <c r="I67" s="116"/>
      <c r="J67" s="335"/>
      <c r="K67" s="335"/>
    </row>
    <row r="68" spans="1:11" s="117" customFormat="1" ht="12.75">
      <c r="A68" s="441" t="s">
        <v>130</v>
      </c>
      <c r="B68" s="441"/>
      <c r="C68" s="441"/>
      <c r="D68" s="441"/>
      <c r="E68" s="335"/>
      <c r="F68" s="335"/>
      <c r="G68" s="335"/>
      <c r="H68" s="335"/>
      <c r="I68" s="335"/>
      <c r="J68" s="335"/>
      <c r="K68" s="335"/>
    </row>
    <row r="69" spans="1:11" s="117" customFormat="1" ht="12.75">
      <c r="A69" s="442" t="s">
        <v>109</v>
      </c>
      <c r="B69" s="442"/>
      <c r="C69" s="442"/>
      <c r="D69" s="442"/>
      <c r="E69" s="335"/>
      <c r="F69" s="335"/>
      <c r="G69" s="335"/>
      <c r="H69" s="335"/>
      <c r="I69" s="335"/>
      <c r="J69" s="335"/>
      <c r="K69" s="335"/>
    </row>
    <row r="70" spans="1:11" s="117" customFormat="1" ht="12.75">
      <c r="A70" s="70" t="s">
        <v>8</v>
      </c>
      <c r="B70" s="105"/>
      <c r="C70" s="105"/>
      <c r="D70" s="72" t="s">
        <v>130</v>
      </c>
      <c r="E70" s="73"/>
      <c r="F70" s="73"/>
      <c r="G70" s="73"/>
      <c r="H70" s="73"/>
      <c r="I70" s="73"/>
      <c r="J70" s="218"/>
      <c r="K70" s="218"/>
    </row>
    <row r="71" spans="1:11" s="117" customFormat="1" ht="22.5" customHeight="1">
      <c r="A71" s="118"/>
      <c r="B71" s="172" t="s">
        <v>131</v>
      </c>
      <c r="C71" s="118"/>
      <c r="D71" s="50" t="s">
        <v>549</v>
      </c>
      <c r="E71" s="171">
        <v>12373</v>
      </c>
      <c r="F71" s="171"/>
      <c r="G71" s="171"/>
      <c r="H71" s="171">
        <f>SUM(E71:G71)</f>
        <v>12373</v>
      </c>
      <c r="I71" s="171">
        <v>12373</v>
      </c>
      <c r="J71" s="171">
        <v>12373</v>
      </c>
      <c r="K71" s="171">
        <f>(J71/I71)*100</f>
        <v>100</v>
      </c>
    </row>
    <row r="72" spans="1:11" s="117" customFormat="1" ht="12.75">
      <c r="A72" s="103"/>
      <c r="B72" s="103" t="s">
        <v>131</v>
      </c>
      <c r="C72" s="103"/>
      <c r="D72" s="128" t="s">
        <v>130</v>
      </c>
      <c r="E72" s="104">
        <f aca="true" t="shared" si="10" ref="E72:J72">SUM(E71:E71)</f>
        <v>12373</v>
      </c>
      <c r="F72" s="104">
        <f t="shared" si="10"/>
        <v>0</v>
      </c>
      <c r="G72" s="104">
        <f t="shared" si="10"/>
        <v>0</v>
      </c>
      <c r="H72" s="104">
        <f t="shared" si="10"/>
        <v>12373</v>
      </c>
      <c r="I72" s="104">
        <f t="shared" si="10"/>
        <v>12373</v>
      </c>
      <c r="J72" s="104">
        <f t="shared" si="10"/>
        <v>12373</v>
      </c>
      <c r="K72" s="333">
        <f>(J72/I72)*100</f>
        <v>100</v>
      </c>
    </row>
    <row r="73" spans="1:11" s="117" customFormat="1" ht="12.75">
      <c r="A73" s="114"/>
      <c r="B73" s="114"/>
      <c r="C73" s="114"/>
      <c r="D73" s="115"/>
      <c r="E73" s="116"/>
      <c r="F73" s="116"/>
      <c r="G73" s="116"/>
      <c r="H73" s="116"/>
      <c r="I73" s="116"/>
      <c r="J73" s="335"/>
      <c r="K73" s="335"/>
    </row>
    <row r="74" spans="1:11" ht="25.5" customHeight="1">
      <c r="A74" s="438" t="s">
        <v>129</v>
      </c>
      <c r="B74" s="439"/>
      <c r="C74" s="439"/>
      <c r="D74" s="440"/>
      <c r="E74" s="104">
        <f aca="true" t="shared" si="11" ref="E74:K74">E41+E66+E72</f>
        <v>532366</v>
      </c>
      <c r="F74" s="104">
        <f t="shared" si="11"/>
        <v>454318</v>
      </c>
      <c r="G74" s="104">
        <f t="shared" si="11"/>
        <v>0</v>
      </c>
      <c r="H74" s="104">
        <f t="shared" si="11"/>
        <v>986684</v>
      </c>
      <c r="I74" s="104">
        <f t="shared" si="11"/>
        <v>2618357</v>
      </c>
      <c r="J74" s="104">
        <f t="shared" si="11"/>
        <v>1197864</v>
      </c>
      <c r="K74" s="104">
        <f t="shared" si="11"/>
        <v>200.2120751735573</v>
      </c>
    </row>
    <row r="83" spans="1:4" ht="12.75">
      <c r="A83"/>
      <c r="B83"/>
      <c r="C83"/>
      <c r="D83"/>
    </row>
    <row r="84" spans="1:4" ht="12.75">
      <c r="A84"/>
      <c r="B84"/>
      <c r="C84"/>
      <c r="D84"/>
    </row>
  </sheetData>
  <sheetProtection/>
  <mergeCells count="12">
    <mergeCell ref="A3:D3"/>
    <mergeCell ref="A43:D43"/>
    <mergeCell ref="A4:D4"/>
    <mergeCell ref="A27:D27"/>
    <mergeCell ref="A1:K1"/>
    <mergeCell ref="A2:K2"/>
    <mergeCell ref="A74:D74"/>
    <mergeCell ref="A68:D68"/>
    <mergeCell ref="A69:D69"/>
    <mergeCell ref="A44:D44"/>
    <mergeCell ref="A51:D51"/>
    <mergeCell ref="A56:D56"/>
  </mergeCells>
  <printOptions horizontalCentered="1"/>
  <pageMargins left="0.2362204724409449" right="0.2362204724409449" top="0.5511811023622047" bottom="0.35433070866141736" header="0.31496062992125984" footer="0.31496062992125984"/>
  <pageSetup fitToHeight="0" horizontalDpi="600" verticalDpi="600" orientation="landscape" paperSize="9" r:id="rId1"/>
  <headerFooter scaleWithDoc="0" alignWithMargins="0">
    <oddHeader>&amp;L2/a melléklet az 6/2019.(V.30.) önk.rendelethez, ezer Ft
</oddHeader>
  </headerFooter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view="pageLayout" zoomScaleNormal="115" workbookViewId="0" topLeftCell="H1">
      <selection activeCell="I20" sqref="I20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00390625" style="0" customWidth="1"/>
    <col min="5" max="5" width="9.140625" style="4" customWidth="1"/>
  </cols>
  <sheetData>
    <row r="1" spans="1:7" ht="15.75">
      <c r="A1" s="445" t="s">
        <v>550</v>
      </c>
      <c r="B1" s="445"/>
      <c r="C1" s="445"/>
      <c r="D1" s="445"/>
      <c r="E1" s="445"/>
      <c r="F1" s="445"/>
      <c r="G1" s="445"/>
    </row>
    <row r="2" spans="1:7" ht="15.75">
      <c r="A2" s="446" t="s">
        <v>118</v>
      </c>
      <c r="B2" s="446"/>
      <c r="C2" s="446"/>
      <c r="D2" s="446"/>
      <c r="E2" s="446"/>
      <c r="F2" s="446"/>
      <c r="G2" s="446"/>
    </row>
    <row r="3" spans="1:7" ht="22.5">
      <c r="A3" s="57" t="s">
        <v>18</v>
      </c>
      <c r="B3" s="57" t="s">
        <v>19</v>
      </c>
      <c r="C3" s="57" t="s">
        <v>16</v>
      </c>
      <c r="D3" s="56" t="s">
        <v>17</v>
      </c>
      <c r="E3" s="59" t="s">
        <v>584</v>
      </c>
      <c r="F3" s="59" t="s">
        <v>212</v>
      </c>
      <c r="G3" s="1" t="s">
        <v>214</v>
      </c>
    </row>
    <row r="4" spans="1:7" ht="12.75">
      <c r="A4" s="47" t="s">
        <v>6</v>
      </c>
      <c r="B4" s="47" t="s">
        <v>77</v>
      </c>
      <c r="C4" s="6"/>
      <c r="D4" s="308" t="s">
        <v>82</v>
      </c>
      <c r="E4" s="2"/>
      <c r="F4" s="2"/>
      <c r="G4" s="1"/>
    </row>
    <row r="5" spans="1:7" ht="12.75">
      <c r="A5" s="47"/>
      <c r="B5" s="47"/>
      <c r="C5" s="309" t="s">
        <v>548</v>
      </c>
      <c r="D5" s="310" t="s">
        <v>196</v>
      </c>
      <c r="E5" s="2">
        <v>1805</v>
      </c>
      <c r="F5" s="2">
        <v>8479</v>
      </c>
      <c r="G5" s="2">
        <v>8473</v>
      </c>
    </row>
    <row r="6" spans="1:7" ht="12.75">
      <c r="A6" s="47"/>
      <c r="B6" s="47"/>
      <c r="C6" s="311"/>
      <c r="D6" s="310" t="s">
        <v>585</v>
      </c>
      <c r="E6" s="35">
        <f>SUM(E4:E5)</f>
        <v>1805</v>
      </c>
      <c r="F6" s="35">
        <f>SUM(F4:F5)</f>
        <v>8479</v>
      </c>
      <c r="G6" s="35">
        <f>SUM(G4:G5)</f>
        <v>8473</v>
      </c>
    </row>
    <row r="7" spans="1:7" ht="12.75">
      <c r="A7" s="1"/>
      <c r="B7" s="1"/>
      <c r="C7" s="52" t="s">
        <v>84</v>
      </c>
      <c r="D7" s="64" t="s">
        <v>114</v>
      </c>
      <c r="E7" s="2"/>
      <c r="F7" s="2"/>
      <c r="G7" s="1"/>
    </row>
    <row r="8" spans="1:7" ht="12.75">
      <c r="A8" s="1"/>
      <c r="B8" s="1"/>
      <c r="C8" s="58"/>
      <c r="D8" s="53" t="s">
        <v>152</v>
      </c>
      <c r="E8" s="2">
        <v>82</v>
      </c>
      <c r="F8" s="2">
        <v>82</v>
      </c>
      <c r="G8" s="2">
        <v>62</v>
      </c>
    </row>
    <row r="9" spans="1:7" ht="12.75">
      <c r="A9" s="36"/>
      <c r="B9" s="36"/>
      <c r="C9" s="58"/>
      <c r="D9" s="53" t="s">
        <v>115</v>
      </c>
      <c r="E9" s="37">
        <v>300</v>
      </c>
      <c r="F9" s="2">
        <v>300</v>
      </c>
      <c r="G9" s="2">
        <v>300</v>
      </c>
    </row>
    <row r="10" spans="1:7" ht="12.75">
      <c r="A10" s="1"/>
      <c r="B10" s="1"/>
      <c r="C10" s="6"/>
      <c r="D10" s="51" t="s">
        <v>93</v>
      </c>
      <c r="E10" s="2">
        <v>27289</v>
      </c>
      <c r="F10" s="2">
        <v>30185</v>
      </c>
      <c r="G10" s="2">
        <v>30185</v>
      </c>
    </row>
    <row r="11" spans="1:7" ht="12.75">
      <c r="A11" s="1"/>
      <c r="B11" s="1"/>
      <c r="C11" s="6"/>
      <c r="D11" s="53" t="s">
        <v>134</v>
      </c>
      <c r="E11" s="2">
        <v>122697</v>
      </c>
      <c r="F11" s="2">
        <v>125694</v>
      </c>
      <c r="G11" s="2">
        <v>125207</v>
      </c>
    </row>
    <row r="12" spans="1:7" ht="12.75">
      <c r="A12" s="1"/>
      <c r="B12" s="1"/>
      <c r="C12" s="6"/>
      <c r="D12" s="61" t="s">
        <v>128</v>
      </c>
      <c r="E12" s="2">
        <v>1100</v>
      </c>
      <c r="F12" s="2">
        <v>225</v>
      </c>
      <c r="G12" s="2">
        <v>225</v>
      </c>
    </row>
    <row r="13" spans="1:7" ht="25.5">
      <c r="A13" s="36"/>
      <c r="B13" s="36"/>
      <c r="C13" s="58"/>
      <c r="D13" s="61" t="s">
        <v>135</v>
      </c>
      <c r="E13" s="37"/>
      <c r="F13" s="37">
        <v>0</v>
      </c>
      <c r="G13" s="2">
        <v>104</v>
      </c>
    </row>
    <row r="14" spans="1:7" s="176" customFormat="1" ht="12.75">
      <c r="A14" s="1"/>
      <c r="B14" s="1"/>
      <c r="C14" s="6"/>
      <c r="D14" s="161" t="s">
        <v>2</v>
      </c>
      <c r="E14" s="162">
        <f>SUM(E8:E13)</f>
        <v>151468</v>
      </c>
      <c r="F14" s="162">
        <f>SUM(F8:F13)</f>
        <v>156486</v>
      </c>
      <c r="G14" s="162">
        <f>SUM(G8:G13)</f>
        <v>156083</v>
      </c>
    </row>
    <row r="15" spans="1:7" ht="12.75">
      <c r="A15" s="1"/>
      <c r="B15" s="1"/>
      <c r="C15" s="6"/>
      <c r="D15" s="60"/>
      <c r="E15" s="35"/>
      <c r="F15" s="35"/>
      <c r="G15" s="2"/>
    </row>
    <row r="16" spans="1:7" ht="12.75">
      <c r="A16" s="1"/>
      <c r="B16" s="1"/>
      <c r="C16" s="52" t="s">
        <v>86</v>
      </c>
      <c r="D16" s="63" t="s">
        <v>116</v>
      </c>
      <c r="E16" s="2"/>
      <c r="F16" s="2"/>
      <c r="G16" s="2"/>
    </row>
    <row r="17" spans="1:7" ht="25.5">
      <c r="A17" s="36"/>
      <c r="B17" s="36"/>
      <c r="C17" s="58"/>
      <c r="D17" s="61" t="s">
        <v>117</v>
      </c>
      <c r="E17" s="37"/>
      <c r="F17" s="37">
        <v>1145</v>
      </c>
      <c r="G17" s="2">
        <v>1145</v>
      </c>
    </row>
    <row r="18" spans="1:7" ht="12.75">
      <c r="A18" s="36"/>
      <c r="B18" s="36"/>
      <c r="C18" s="58"/>
      <c r="D18" s="61" t="s">
        <v>161</v>
      </c>
      <c r="E18" s="37">
        <v>26628</v>
      </c>
      <c r="F18" s="37">
        <v>26628</v>
      </c>
      <c r="G18" s="2">
        <v>26628</v>
      </c>
    </row>
    <row r="19" spans="1:7" ht="12.75">
      <c r="A19" s="36"/>
      <c r="B19" s="36"/>
      <c r="C19" s="58"/>
      <c r="D19" s="312" t="s">
        <v>586</v>
      </c>
      <c r="E19" s="37">
        <v>137918</v>
      </c>
      <c r="F19" s="37">
        <v>69362</v>
      </c>
      <c r="G19" s="2">
        <v>69297</v>
      </c>
    </row>
    <row r="20" spans="1:7" ht="25.5">
      <c r="A20" s="36"/>
      <c r="B20" s="36"/>
      <c r="C20" s="58"/>
      <c r="D20" s="61" t="s">
        <v>135</v>
      </c>
      <c r="E20" s="37">
        <v>274</v>
      </c>
      <c r="F20" s="37">
        <v>0</v>
      </c>
      <c r="G20" s="2"/>
    </row>
    <row r="21" spans="1:7" ht="12.75">
      <c r="A21" s="36"/>
      <c r="B21" s="36"/>
      <c r="C21" s="58"/>
      <c r="D21" s="61" t="s">
        <v>162</v>
      </c>
      <c r="E21" s="37">
        <v>1300</v>
      </c>
      <c r="F21" s="37">
        <v>1401</v>
      </c>
      <c r="G21" s="2">
        <v>1401</v>
      </c>
    </row>
    <row r="22" spans="1:7" s="176" customFormat="1" ht="12.75">
      <c r="A22" s="1"/>
      <c r="B22" s="1"/>
      <c r="C22" s="6"/>
      <c r="D22" s="161" t="s">
        <v>2</v>
      </c>
      <c r="E22" s="162">
        <f>SUM(E17:E21)</f>
        <v>166120</v>
      </c>
      <c r="F22" s="162">
        <f>SUM(F17:F21)</f>
        <v>98536</v>
      </c>
      <c r="G22" s="162">
        <f>SUM(G17:G21)</f>
        <v>98471</v>
      </c>
    </row>
    <row r="23" spans="1:7" ht="12.75">
      <c r="A23" s="36"/>
      <c r="B23" s="36"/>
      <c r="C23" s="58"/>
      <c r="D23" s="62"/>
      <c r="E23" s="35"/>
      <c r="F23" s="35"/>
      <c r="G23" s="2"/>
    </row>
    <row r="24" spans="1:7" ht="12.75">
      <c r="A24" s="36"/>
      <c r="B24" s="36"/>
      <c r="C24" s="52" t="s">
        <v>126</v>
      </c>
      <c r="D24" s="63" t="s">
        <v>116</v>
      </c>
      <c r="E24" s="35"/>
      <c r="F24" s="35"/>
      <c r="G24" s="2"/>
    </row>
    <row r="25" spans="1:9" ht="12.75">
      <c r="A25" s="36"/>
      <c r="B25" s="36"/>
      <c r="C25" s="58"/>
      <c r="D25" s="61" t="s">
        <v>197</v>
      </c>
      <c r="E25" s="37">
        <v>2000</v>
      </c>
      <c r="F25" s="37">
        <v>2450</v>
      </c>
      <c r="G25" s="2">
        <v>2450</v>
      </c>
      <c r="I25" s="4"/>
    </row>
    <row r="26" spans="1:7" ht="12.75">
      <c r="A26" s="36"/>
      <c r="B26" s="36"/>
      <c r="C26" s="58"/>
      <c r="D26" s="61" t="s">
        <v>198</v>
      </c>
      <c r="E26" s="37">
        <v>3000</v>
      </c>
      <c r="F26" s="37">
        <v>3000</v>
      </c>
      <c r="G26" s="2">
        <v>3000</v>
      </c>
    </row>
    <row r="27" spans="1:7" ht="12.75">
      <c r="A27" s="36"/>
      <c r="B27" s="36"/>
      <c r="C27" s="58"/>
      <c r="D27" s="61" t="s">
        <v>199</v>
      </c>
      <c r="E27" s="37">
        <v>500</v>
      </c>
      <c r="F27" s="37">
        <v>500</v>
      </c>
      <c r="G27" s="2">
        <v>500</v>
      </c>
    </row>
    <row r="28" spans="1:7" ht="12.75">
      <c r="A28" s="36"/>
      <c r="B28" s="36"/>
      <c r="C28" s="58"/>
      <c r="D28" s="61" t="s">
        <v>127</v>
      </c>
      <c r="E28" s="37">
        <v>140</v>
      </c>
      <c r="F28" s="37">
        <v>0</v>
      </c>
      <c r="G28" s="2"/>
    </row>
    <row r="29" spans="1:7" ht="12.75">
      <c r="A29" s="36"/>
      <c r="B29" s="36"/>
      <c r="C29" s="58"/>
      <c r="D29" s="61" t="s">
        <v>128</v>
      </c>
      <c r="E29" s="37">
        <v>0</v>
      </c>
      <c r="F29" s="37">
        <v>0</v>
      </c>
      <c r="G29" s="2"/>
    </row>
    <row r="30" spans="1:7" ht="25.5">
      <c r="A30" s="36"/>
      <c r="B30" s="36"/>
      <c r="C30" s="58"/>
      <c r="D30" s="313" t="s">
        <v>587</v>
      </c>
      <c r="E30" s="37"/>
      <c r="F30" s="37">
        <v>3041</v>
      </c>
      <c r="G30" s="2">
        <v>3041</v>
      </c>
    </row>
    <row r="31" spans="1:7" ht="25.5">
      <c r="A31" s="36"/>
      <c r="B31" s="36"/>
      <c r="C31" s="58"/>
      <c r="D31" s="313" t="s">
        <v>588</v>
      </c>
      <c r="E31" s="37"/>
      <c r="F31" s="37">
        <v>320</v>
      </c>
      <c r="G31" s="2">
        <v>320</v>
      </c>
    </row>
    <row r="32" spans="1:7" ht="12.75">
      <c r="A32" s="36"/>
      <c r="B32" s="36"/>
      <c r="C32" s="58"/>
      <c r="D32" s="61" t="s">
        <v>200</v>
      </c>
      <c r="E32" s="37"/>
      <c r="F32" s="37">
        <v>950</v>
      </c>
      <c r="G32" s="2">
        <v>950</v>
      </c>
    </row>
    <row r="33" spans="1:7" ht="12.75">
      <c r="A33" s="36"/>
      <c r="B33" s="36"/>
      <c r="C33" s="58"/>
      <c r="D33" s="313" t="s">
        <v>589</v>
      </c>
      <c r="E33" s="37"/>
      <c r="F33" s="37">
        <v>308</v>
      </c>
      <c r="G33" s="2">
        <v>308</v>
      </c>
    </row>
    <row r="34" spans="1:7" s="176" customFormat="1" ht="12.75">
      <c r="A34" s="1"/>
      <c r="B34" s="1"/>
      <c r="C34" s="6"/>
      <c r="D34" s="161" t="s">
        <v>2</v>
      </c>
      <c r="E34" s="162">
        <f>SUM(E25:E33)</f>
        <v>5640</v>
      </c>
      <c r="F34" s="162">
        <f>SUM(F25:F33)</f>
        <v>10569</v>
      </c>
      <c r="G34" s="162">
        <f>SUM(G25:G33)</f>
        <v>10569</v>
      </c>
    </row>
    <row r="35" spans="1:7" ht="12.75">
      <c r="A35" s="36"/>
      <c r="B35" s="36"/>
      <c r="C35" s="58"/>
      <c r="D35" s="163" t="s">
        <v>163</v>
      </c>
      <c r="E35" s="162">
        <f>E22+E34</f>
        <v>171760</v>
      </c>
      <c r="F35" s="162">
        <f>F22+F34</f>
        <v>109105</v>
      </c>
      <c r="G35" s="162">
        <f>G22+G34</f>
        <v>109040</v>
      </c>
    </row>
    <row r="36" spans="1:7" ht="15.75" customHeight="1">
      <c r="A36" s="36"/>
      <c r="B36" s="36"/>
      <c r="C36" s="52"/>
      <c r="D36" s="308"/>
      <c r="E36" s="347"/>
      <c r="F36" s="347"/>
      <c r="G36" s="35"/>
    </row>
    <row r="37" spans="1:7" ht="12.75">
      <c r="A37" s="47" t="s">
        <v>121</v>
      </c>
      <c r="B37" s="36"/>
      <c r="C37" s="298"/>
      <c r="D37" s="62"/>
      <c r="E37" s="35"/>
      <c r="F37" s="35"/>
      <c r="G37" s="2"/>
    </row>
    <row r="38" spans="1:7" ht="12.75">
      <c r="A38" s="36"/>
      <c r="B38" s="36"/>
      <c r="C38" s="52" t="s">
        <v>84</v>
      </c>
      <c r="D38" s="346" t="s">
        <v>114</v>
      </c>
      <c r="E38" s="347"/>
      <c r="F38" s="347"/>
      <c r="G38" s="347"/>
    </row>
    <row r="39" spans="1:7" ht="15.75" customHeight="1">
      <c r="A39" s="36"/>
      <c r="B39" s="36"/>
      <c r="C39" s="52"/>
      <c r="D39" s="308" t="s">
        <v>685</v>
      </c>
      <c r="E39" s="347"/>
      <c r="F39" s="347"/>
      <c r="G39" s="35">
        <v>3069</v>
      </c>
    </row>
    <row r="40" spans="1:7" s="176" customFormat="1" ht="12.75">
      <c r="A40" s="1"/>
      <c r="B40" s="1"/>
      <c r="C40" s="6"/>
      <c r="D40" s="161" t="s">
        <v>2</v>
      </c>
      <c r="E40" s="162">
        <f>SUM(E39)</f>
        <v>0</v>
      </c>
      <c r="F40" s="162">
        <f>SUM(F39)</f>
        <v>0</v>
      </c>
      <c r="G40" s="162">
        <f>SUM(G39)</f>
        <v>3069</v>
      </c>
    </row>
    <row r="41" spans="1:7" ht="15.75" customHeight="1">
      <c r="A41" s="36"/>
      <c r="B41" s="36"/>
      <c r="C41" s="52"/>
      <c r="D41" s="308"/>
      <c r="E41" s="347"/>
      <c r="F41" s="347"/>
      <c r="G41" s="35"/>
    </row>
    <row r="42" spans="1:7" ht="12.75">
      <c r="A42" s="36"/>
      <c r="B42" s="36"/>
      <c r="C42" s="52" t="s">
        <v>87</v>
      </c>
      <c r="D42" s="163" t="s">
        <v>192</v>
      </c>
      <c r="E42" s="162">
        <v>162982</v>
      </c>
      <c r="F42" s="162">
        <v>140980</v>
      </c>
      <c r="G42" s="162">
        <v>0</v>
      </c>
    </row>
    <row r="43" spans="1:7" ht="12.75">
      <c r="A43" s="65"/>
      <c r="B43" s="65"/>
      <c r="C43" s="129"/>
      <c r="D43" s="130" t="s">
        <v>113</v>
      </c>
      <c r="E43" s="121">
        <f>E6+E14+E22+E34+E42</f>
        <v>488015</v>
      </c>
      <c r="F43" s="121">
        <f>F6+F14+F22+F34+F42</f>
        <v>415050</v>
      </c>
      <c r="G43" s="121">
        <f>G6+G14+G22+G34+G42+G39</f>
        <v>276665</v>
      </c>
    </row>
  </sheetData>
  <sheetProtection/>
  <mergeCells count="2">
    <mergeCell ref="A1:G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&amp;L3. melléklet az 6/2019.(V.30.)  önk.rendelethez,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view="pageLayout" workbookViewId="0" topLeftCell="A1">
      <selection activeCell="G6" sqref="G6"/>
    </sheetView>
  </sheetViews>
  <sheetFormatPr defaultColWidth="9.140625" defaultRowHeight="12.75"/>
  <cols>
    <col min="4" max="4" width="33.140625" style="0" customWidth="1"/>
    <col min="7" max="7" width="8.8515625" style="0" customWidth="1"/>
    <col min="8" max="8" width="10.8515625" style="0" customWidth="1"/>
  </cols>
  <sheetData>
    <row r="1" spans="1:8" ht="15.75">
      <c r="A1" s="447" t="s">
        <v>590</v>
      </c>
      <c r="B1" s="447"/>
      <c r="C1" s="447"/>
      <c r="D1" s="447"/>
      <c r="E1" s="447"/>
      <c r="F1" s="447"/>
      <c r="G1" s="447"/>
      <c r="H1" s="447"/>
    </row>
    <row r="2" spans="1:8" ht="15.75">
      <c r="A2" s="446" t="s">
        <v>488</v>
      </c>
      <c r="B2" s="446"/>
      <c r="C2" s="446"/>
      <c r="D2" s="446"/>
      <c r="E2" s="446"/>
      <c r="F2" s="446"/>
      <c r="G2" s="446"/>
      <c r="H2" s="446"/>
    </row>
    <row r="3" spans="1:8" ht="22.5">
      <c r="A3" s="57" t="s">
        <v>18</v>
      </c>
      <c r="B3" s="57" t="s">
        <v>19</v>
      </c>
      <c r="C3" s="57" t="s">
        <v>16</v>
      </c>
      <c r="D3" s="56" t="s">
        <v>17</v>
      </c>
      <c r="E3" s="59" t="s">
        <v>584</v>
      </c>
      <c r="F3" s="59" t="s">
        <v>687</v>
      </c>
      <c r="G3" s="59" t="s">
        <v>214</v>
      </c>
      <c r="H3" s="59" t="s">
        <v>217</v>
      </c>
    </row>
    <row r="4" spans="1:8" ht="19.5" customHeight="1">
      <c r="A4" s="98" t="s">
        <v>7</v>
      </c>
      <c r="B4" s="98" t="s">
        <v>80</v>
      </c>
      <c r="C4" s="264"/>
      <c r="D4" s="27" t="s">
        <v>489</v>
      </c>
      <c r="E4" s="94"/>
      <c r="F4" s="94"/>
      <c r="G4" s="94"/>
      <c r="H4" s="94"/>
    </row>
    <row r="5" spans="1:8" ht="18" customHeight="1">
      <c r="A5" s="265"/>
      <c r="B5" s="265"/>
      <c r="C5" s="264" t="s">
        <v>688</v>
      </c>
      <c r="D5" s="266" t="s">
        <v>90</v>
      </c>
      <c r="E5" s="142"/>
      <c r="F5" s="142"/>
      <c r="G5" s="142"/>
      <c r="H5" s="142"/>
    </row>
    <row r="6" spans="1:8" ht="64.5" customHeight="1">
      <c r="A6" s="265"/>
      <c r="B6" s="265"/>
      <c r="C6" s="267"/>
      <c r="D6" s="268" t="s">
        <v>689</v>
      </c>
      <c r="E6" s="269">
        <v>729</v>
      </c>
      <c r="F6" s="269">
        <v>729</v>
      </c>
      <c r="G6" s="269">
        <v>0</v>
      </c>
      <c r="H6" s="269">
        <f>G6/F6*100</f>
        <v>0</v>
      </c>
    </row>
    <row r="7" spans="1:8" ht="12.75">
      <c r="A7" s="270"/>
      <c r="B7" s="270"/>
      <c r="C7" s="271"/>
      <c r="D7" s="124" t="s">
        <v>2</v>
      </c>
      <c r="E7" s="104">
        <f>SUM(E6:E6)</f>
        <v>729</v>
      </c>
      <c r="F7" s="104">
        <f>SUM(F6:F6)</f>
        <v>729</v>
      </c>
      <c r="G7" s="104">
        <f>SUM(G6:G6)</f>
        <v>0</v>
      </c>
      <c r="H7" s="104">
        <f>G7/F7*100</f>
        <v>0</v>
      </c>
    </row>
    <row r="11" ht="12.75">
      <c r="F11" s="38" t="s">
        <v>490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90" r:id="rId1"/>
  <headerFooter>
    <oddHeader>&amp;L4.melléklet a 6/2019.(V.30.) önk.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1"/>
  <sheetViews>
    <sheetView view="pageLayout" workbookViewId="0" topLeftCell="F1">
      <selection activeCell="M47" sqref="M47"/>
    </sheetView>
  </sheetViews>
  <sheetFormatPr defaultColWidth="9.140625" defaultRowHeight="12.75"/>
  <cols>
    <col min="1" max="1" width="19.421875" style="0" customWidth="1"/>
    <col min="2" max="2" width="52.8515625" style="0" customWidth="1"/>
    <col min="3" max="3" width="9.140625" style="7" customWidth="1"/>
    <col min="4" max="4" width="10.00390625" style="7" customWidth="1"/>
    <col min="5" max="5" width="9.140625" style="7" customWidth="1"/>
    <col min="13" max="13" width="15.28125" style="0" bestFit="1" customWidth="1"/>
  </cols>
  <sheetData>
    <row r="1" spans="1:5" ht="15.75">
      <c r="A1" s="445" t="s">
        <v>550</v>
      </c>
      <c r="B1" s="445"/>
      <c r="C1" s="445"/>
      <c r="D1" s="445"/>
      <c r="E1" s="445"/>
    </row>
    <row r="2" spans="1:5" ht="15.75">
      <c r="A2" s="448" t="s">
        <v>203</v>
      </c>
      <c r="B2" s="448"/>
      <c r="C2" s="448"/>
      <c r="D2" s="448"/>
      <c r="E2" s="448"/>
    </row>
    <row r="3" spans="1:5" ht="38.25">
      <c r="A3" s="178"/>
      <c r="B3" s="192" t="s">
        <v>95</v>
      </c>
      <c r="C3" s="179" t="s">
        <v>584</v>
      </c>
      <c r="D3" s="180" t="s">
        <v>213</v>
      </c>
      <c r="E3" s="98" t="s">
        <v>214</v>
      </c>
    </row>
    <row r="4" spans="1:5" ht="12.75">
      <c r="A4" s="193" t="s">
        <v>21</v>
      </c>
      <c r="B4" s="194"/>
      <c r="C4" s="158"/>
      <c r="D4" s="181"/>
      <c r="E4" s="265"/>
    </row>
    <row r="5" spans="1:5" ht="12.75">
      <c r="A5" s="449" t="s">
        <v>109</v>
      </c>
      <c r="B5" s="450"/>
      <c r="C5" s="158"/>
      <c r="D5" s="181"/>
      <c r="E5" s="225"/>
    </row>
    <row r="6" spans="1:5" ht="12.75">
      <c r="A6" s="195"/>
      <c r="B6" s="314" t="s">
        <v>591</v>
      </c>
      <c r="C6" s="158">
        <v>3484</v>
      </c>
      <c r="D6" s="158">
        <v>15196</v>
      </c>
      <c r="E6" s="158"/>
    </row>
    <row r="7" spans="1:5" ht="24">
      <c r="A7" s="195"/>
      <c r="B7" s="314" t="s">
        <v>592</v>
      </c>
      <c r="C7" s="158">
        <v>96701</v>
      </c>
      <c r="D7" s="158">
        <v>118514</v>
      </c>
      <c r="E7" s="158">
        <v>118514</v>
      </c>
    </row>
    <row r="8" spans="1:5" ht="12.75">
      <c r="A8" s="195"/>
      <c r="B8" s="314" t="s">
        <v>593</v>
      </c>
      <c r="C8" s="158">
        <v>2647</v>
      </c>
      <c r="D8" s="158">
        <v>17645</v>
      </c>
      <c r="E8" s="158">
        <f>13202+3564</f>
        <v>16766</v>
      </c>
    </row>
    <row r="9" spans="1:5" ht="38.25">
      <c r="A9" s="182"/>
      <c r="B9" s="20" t="s">
        <v>594</v>
      </c>
      <c r="C9" s="158"/>
      <c r="D9" s="158">
        <v>7125</v>
      </c>
      <c r="E9" s="158"/>
    </row>
    <row r="10" spans="1:5" ht="12.75">
      <c r="A10" s="182"/>
      <c r="B10" s="315" t="s">
        <v>595</v>
      </c>
      <c r="C10" s="41"/>
      <c r="D10" s="41">
        <v>978</v>
      </c>
      <c r="E10" s="41">
        <f>770+208</f>
        <v>978</v>
      </c>
    </row>
    <row r="11" spans="1:5" ht="51">
      <c r="A11" s="182"/>
      <c r="B11" s="316" t="s">
        <v>596</v>
      </c>
      <c r="C11" s="41"/>
      <c r="D11" s="41">
        <v>99864</v>
      </c>
      <c r="E11" s="41">
        <f>78633+21231</f>
        <v>99864</v>
      </c>
    </row>
    <row r="12" spans="1:5" ht="12.75">
      <c r="A12" s="182"/>
      <c r="B12" s="316" t="s">
        <v>572</v>
      </c>
      <c r="C12" s="41"/>
      <c r="D12" s="41">
        <v>88201</v>
      </c>
      <c r="E12" s="41"/>
    </row>
    <row r="13" spans="1:5" ht="12.75">
      <c r="A13" s="182"/>
      <c r="B13" s="317" t="s">
        <v>597</v>
      </c>
      <c r="C13" s="41"/>
      <c r="D13" s="41">
        <v>822</v>
      </c>
      <c r="E13" s="41">
        <v>822</v>
      </c>
    </row>
    <row r="14" spans="1:5" ht="25.5">
      <c r="A14" s="182"/>
      <c r="B14" s="318" t="s">
        <v>576</v>
      </c>
      <c r="C14" s="41"/>
      <c r="D14" s="41">
        <v>206079</v>
      </c>
      <c r="E14" s="41">
        <v>38662</v>
      </c>
    </row>
    <row r="15" spans="1:5" ht="12.75">
      <c r="A15" s="186"/>
      <c r="B15" s="351" t="s">
        <v>208</v>
      </c>
      <c r="C15" s="352">
        <f>SUM(C6:C14)</f>
        <v>102832</v>
      </c>
      <c r="D15" s="352">
        <f>SUM(D6:D14)</f>
        <v>554424</v>
      </c>
      <c r="E15" s="352">
        <f>SUM(E6:E14)</f>
        <v>275606</v>
      </c>
    </row>
    <row r="16" spans="1:5" ht="12.75">
      <c r="A16" s="182" t="s">
        <v>604</v>
      </c>
      <c r="B16" s="318" t="s">
        <v>691</v>
      </c>
      <c r="C16" s="41"/>
      <c r="D16" s="41"/>
      <c r="E16" s="41">
        <v>595</v>
      </c>
    </row>
    <row r="17" spans="1:5" ht="12.75">
      <c r="A17" s="186"/>
      <c r="B17" s="351" t="s">
        <v>208</v>
      </c>
      <c r="C17" s="352">
        <f>SUM(C16)</f>
        <v>0</v>
      </c>
      <c r="D17" s="352">
        <f>SUM(D16)</f>
        <v>0</v>
      </c>
      <c r="E17" s="352">
        <f>SUM(E16)</f>
        <v>595</v>
      </c>
    </row>
    <row r="18" spans="1:5" ht="12.75">
      <c r="A18" s="183" t="s">
        <v>204</v>
      </c>
      <c r="B18" s="183"/>
      <c r="C18" s="184">
        <f>C15+C17</f>
        <v>102832</v>
      </c>
      <c r="D18" s="184">
        <f>D15+D17</f>
        <v>554424</v>
      </c>
      <c r="E18" s="184">
        <f>E15+E17</f>
        <v>276201</v>
      </c>
    </row>
    <row r="19" spans="1:5" ht="12.75">
      <c r="A19" s="195"/>
      <c r="B19" s="196"/>
      <c r="D19" s="181"/>
      <c r="E19" s="213"/>
    </row>
    <row r="20" spans="1:5" ht="12.75">
      <c r="A20" s="193" t="s">
        <v>89</v>
      </c>
      <c r="B20" s="194"/>
      <c r="C20" s="158"/>
      <c r="D20" s="181"/>
      <c r="E20" s="213"/>
    </row>
    <row r="21" spans="1:5" ht="12.75">
      <c r="A21" s="193" t="s">
        <v>109</v>
      </c>
      <c r="B21" s="194"/>
      <c r="C21" s="158"/>
      <c r="D21" s="181"/>
      <c r="E21" s="213"/>
    </row>
    <row r="22" spans="1:5" ht="12.75">
      <c r="A22" s="193"/>
      <c r="B22" s="300" t="s">
        <v>205</v>
      </c>
      <c r="C22" s="158">
        <v>1500</v>
      </c>
      <c r="D22" s="181">
        <v>1050</v>
      </c>
      <c r="E22" s="165">
        <v>1039</v>
      </c>
    </row>
    <row r="23" spans="1:5" ht="12.75">
      <c r="A23" s="193"/>
      <c r="B23" s="313" t="s">
        <v>206</v>
      </c>
      <c r="C23" s="158">
        <v>5000</v>
      </c>
      <c r="D23" s="181">
        <v>0</v>
      </c>
      <c r="E23" s="165"/>
    </row>
    <row r="24" spans="1:5" ht="12.75">
      <c r="A24" s="193"/>
      <c r="B24" s="20" t="s">
        <v>207</v>
      </c>
      <c r="C24" s="158">
        <v>17500</v>
      </c>
      <c r="D24" s="181">
        <v>0</v>
      </c>
      <c r="E24" s="165"/>
    </row>
    <row r="25" spans="1:5" ht="51">
      <c r="A25" s="193"/>
      <c r="B25" s="316" t="s">
        <v>596</v>
      </c>
      <c r="C25" s="158">
        <v>22181</v>
      </c>
      <c r="D25" s="181">
        <v>11922</v>
      </c>
      <c r="E25" s="165">
        <v>11922</v>
      </c>
    </row>
    <row r="26" spans="1:5" ht="12.75">
      <c r="A26" s="193"/>
      <c r="B26" s="20" t="s">
        <v>598</v>
      </c>
      <c r="C26" s="158">
        <v>10000</v>
      </c>
      <c r="D26" s="181">
        <v>0</v>
      </c>
      <c r="E26" s="165"/>
    </row>
    <row r="27" spans="1:5" ht="12.75">
      <c r="A27" s="193"/>
      <c r="B27" s="20" t="s">
        <v>599</v>
      </c>
      <c r="C27" s="158"/>
      <c r="D27" s="181">
        <v>15262</v>
      </c>
      <c r="E27" s="165">
        <v>15262</v>
      </c>
    </row>
    <row r="28" spans="1:5" ht="12.75">
      <c r="A28" s="193"/>
      <c r="B28" s="313" t="s">
        <v>211</v>
      </c>
      <c r="C28" s="158"/>
      <c r="D28" s="181">
        <v>7097</v>
      </c>
      <c r="E28" s="165">
        <v>7097</v>
      </c>
    </row>
    <row r="29" spans="1:5" ht="12.75">
      <c r="A29" s="193"/>
      <c r="B29" s="313" t="s">
        <v>600</v>
      </c>
      <c r="C29" s="158"/>
      <c r="D29" s="181">
        <v>5000</v>
      </c>
      <c r="E29" s="165">
        <v>5000</v>
      </c>
    </row>
    <row r="30" spans="1:5" ht="25.5">
      <c r="A30" s="185"/>
      <c r="B30" s="316" t="s">
        <v>601</v>
      </c>
      <c r="C30" s="158"/>
      <c r="D30" s="181">
        <v>598</v>
      </c>
      <c r="E30" s="165">
        <v>598</v>
      </c>
    </row>
    <row r="31" spans="1:14" ht="12.75">
      <c r="A31" s="186"/>
      <c r="B31" s="314" t="s">
        <v>591</v>
      </c>
      <c r="C31" s="187"/>
      <c r="D31" s="181">
        <v>11000</v>
      </c>
      <c r="E31" s="165"/>
      <c r="N31" s="38"/>
    </row>
    <row r="32" spans="1:5" ht="12.75">
      <c r="A32" s="186"/>
      <c r="B32" s="316" t="s">
        <v>602</v>
      </c>
      <c r="C32" s="158"/>
      <c r="D32" s="181">
        <v>38057</v>
      </c>
      <c r="E32" s="165">
        <v>38057</v>
      </c>
    </row>
    <row r="33" spans="1:14" ht="12.75">
      <c r="A33" s="186"/>
      <c r="B33" s="316" t="s">
        <v>572</v>
      </c>
      <c r="C33" s="158"/>
      <c r="D33" s="181">
        <v>128052</v>
      </c>
      <c r="E33" s="165"/>
      <c r="N33" s="38"/>
    </row>
    <row r="34" spans="1:14" ht="25.5">
      <c r="A34" s="186"/>
      <c r="B34" s="316" t="s">
        <v>573</v>
      </c>
      <c r="C34" s="158"/>
      <c r="D34" s="181">
        <v>225460</v>
      </c>
      <c r="E34" s="165"/>
      <c r="N34" s="38"/>
    </row>
    <row r="35" spans="1:5" ht="25.5">
      <c r="A35" s="186"/>
      <c r="B35" s="316" t="s">
        <v>574</v>
      </c>
      <c r="C35" s="158"/>
      <c r="D35" s="181">
        <v>202283</v>
      </c>
      <c r="E35" s="165"/>
    </row>
    <row r="36" spans="1:5" ht="12.75">
      <c r="A36" s="186"/>
      <c r="B36" s="20" t="s">
        <v>603</v>
      </c>
      <c r="C36" s="158"/>
      <c r="D36" s="181">
        <v>1000</v>
      </c>
      <c r="E36" s="165">
        <v>1000</v>
      </c>
    </row>
    <row r="37" spans="1:5" ht="13.5" customHeight="1">
      <c r="A37" s="186"/>
      <c r="B37" s="318" t="s">
        <v>575</v>
      </c>
      <c r="C37" s="158"/>
      <c r="D37" s="181">
        <v>321399</v>
      </c>
      <c r="E37" s="165"/>
    </row>
    <row r="38" spans="1:13" ht="12.75">
      <c r="A38" s="186"/>
      <c r="B38" s="351" t="s">
        <v>208</v>
      </c>
      <c r="C38" s="352">
        <f>SUM(C22:C37)</f>
        <v>56181</v>
      </c>
      <c r="D38" s="352">
        <f>SUM(D22:D37)</f>
        <v>968180</v>
      </c>
      <c r="E38" s="352">
        <f>SUM(E22:E37)</f>
        <v>79975</v>
      </c>
      <c r="M38" s="320"/>
    </row>
    <row r="39" spans="1:13" ht="12.75">
      <c r="A39" s="186"/>
      <c r="B39" s="188"/>
      <c r="C39" s="158"/>
      <c r="D39" s="181"/>
      <c r="E39" s="213"/>
      <c r="K39" s="38"/>
      <c r="M39" s="320"/>
    </row>
    <row r="40" spans="1:13" ht="12.75">
      <c r="A40" s="299" t="s">
        <v>604</v>
      </c>
      <c r="B40" s="313" t="s">
        <v>605</v>
      </c>
      <c r="C40" s="158">
        <v>1023</v>
      </c>
      <c r="D40" s="181">
        <v>1023</v>
      </c>
      <c r="E40" s="213">
        <v>193</v>
      </c>
      <c r="M40" s="320"/>
    </row>
    <row r="41" spans="1:13" ht="12.75">
      <c r="A41" s="299"/>
      <c r="B41" s="313" t="s">
        <v>606</v>
      </c>
      <c r="C41" s="158"/>
      <c r="D41" s="181">
        <v>515</v>
      </c>
      <c r="E41" s="213">
        <v>255</v>
      </c>
      <c r="M41" s="320"/>
    </row>
    <row r="42" spans="1:5" ht="12.75">
      <c r="A42" s="299"/>
      <c r="B42" s="313" t="s">
        <v>607</v>
      </c>
      <c r="C42" s="189"/>
      <c r="D42" s="181">
        <v>700</v>
      </c>
      <c r="E42" s="213"/>
    </row>
    <row r="43" spans="1:5" ht="12.75">
      <c r="A43" s="299"/>
      <c r="B43" s="313" t="s">
        <v>608</v>
      </c>
      <c r="C43" s="189"/>
      <c r="D43" s="181">
        <v>474</v>
      </c>
      <c r="E43" s="213">
        <v>514</v>
      </c>
    </row>
    <row r="44" spans="1:8" ht="12.75">
      <c r="A44" s="299"/>
      <c r="B44" s="313" t="s">
        <v>609</v>
      </c>
      <c r="C44" s="189"/>
      <c r="D44" s="190">
        <v>3500</v>
      </c>
      <c r="E44" s="213">
        <v>3500</v>
      </c>
      <c r="H44" s="38"/>
    </row>
    <row r="45" spans="1:8" ht="12.75">
      <c r="A45" s="299"/>
      <c r="B45" s="313"/>
      <c r="C45" s="189"/>
      <c r="D45" s="190"/>
      <c r="E45" s="213"/>
      <c r="H45" s="38"/>
    </row>
    <row r="46" spans="1:14" ht="12.75">
      <c r="A46" s="186"/>
      <c r="B46" s="351" t="s">
        <v>208</v>
      </c>
      <c r="C46" s="352">
        <f>SUM(C40:C45)</f>
        <v>1023</v>
      </c>
      <c r="D46" s="352">
        <f>SUM(D40:D45)</f>
        <v>6212</v>
      </c>
      <c r="E46" s="352">
        <f>SUM(E40:E45)</f>
        <v>4462</v>
      </c>
      <c r="M46" s="353"/>
      <c r="N46" s="353"/>
    </row>
    <row r="47" spans="1:5" ht="12.75">
      <c r="A47" s="299" t="s">
        <v>610</v>
      </c>
      <c r="B47" s="313" t="s">
        <v>748</v>
      </c>
      <c r="C47" s="189">
        <f>SUM(C42:C43)</f>
        <v>0</v>
      </c>
      <c r="D47" s="190">
        <v>194</v>
      </c>
      <c r="E47" s="213">
        <v>194</v>
      </c>
    </row>
    <row r="48" spans="1:5" ht="12.75">
      <c r="A48" s="299"/>
      <c r="B48" s="313" t="s">
        <v>749</v>
      </c>
      <c r="C48" s="189"/>
      <c r="D48" s="190">
        <v>19</v>
      </c>
      <c r="E48" s="213">
        <v>19</v>
      </c>
    </row>
    <row r="49" spans="1:13" ht="12.75">
      <c r="A49" s="186"/>
      <c r="B49" s="351" t="s">
        <v>208</v>
      </c>
      <c r="C49" s="352">
        <f>SUM(C47:C48)</f>
        <v>0</v>
      </c>
      <c r="D49" s="352">
        <f>SUM(D47:D48)</f>
        <v>213</v>
      </c>
      <c r="E49" s="352">
        <f>SUM(E47:E48)</f>
        <v>213</v>
      </c>
      <c r="M49" s="353"/>
    </row>
    <row r="50" spans="1:5" ht="12.75">
      <c r="A50" s="191" t="s">
        <v>209</v>
      </c>
      <c r="B50" s="191"/>
      <c r="C50" s="184">
        <f>C38+C46+C49</f>
        <v>57204</v>
      </c>
      <c r="D50" s="184">
        <f>D38+D46+D49</f>
        <v>974605</v>
      </c>
      <c r="E50" s="184">
        <f>E38+E46+E49</f>
        <v>84650</v>
      </c>
    </row>
    <row r="51" spans="1:5" ht="12.75">
      <c r="A51" s="183" t="s">
        <v>210</v>
      </c>
      <c r="B51" s="183"/>
      <c r="C51" s="184">
        <f>C18+C50</f>
        <v>160036</v>
      </c>
      <c r="D51" s="184">
        <f>D18+D50</f>
        <v>1529029</v>
      </c>
      <c r="E51" s="184">
        <f>E18+E50</f>
        <v>360851</v>
      </c>
    </row>
  </sheetData>
  <sheetProtection/>
  <mergeCells count="3">
    <mergeCell ref="A1:E1"/>
    <mergeCell ref="A2:E2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Header>&amp;L5. melléklet a 6/2019.(V.30.) önk. rendelethez,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2019-06-14T06:00:47Z</cp:lastPrinted>
  <dcterms:created xsi:type="dcterms:W3CDTF">2005-02-03T09:30:35Z</dcterms:created>
  <dcterms:modified xsi:type="dcterms:W3CDTF">2019-06-14T06:46:14Z</dcterms:modified>
  <cp:category/>
  <cp:version/>
  <cp:contentType/>
  <cp:contentStatus/>
</cp:coreProperties>
</file>